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ijana\Documents\__________DOKUMENTI 2022\Financijska izvješća\02 FI I-VI 2022\"/>
    </mc:Choice>
  </mc:AlternateContent>
  <xr:revisionPtr revIDLastSave="0" documentId="13_ncr:1_{B865524B-6B89-48E1-A3D1-A35B57A94239}" xr6:coauthVersionLast="36" xr6:coauthVersionMax="36" xr10:uidLastSave="{00000000-0000-0000-0000-000000000000}"/>
  <bookViews>
    <workbookView xWindow="0" yWindow="0" windowWidth="28800" windowHeight="11085" xr2:uid="{22CC0D7D-0EAD-4E0D-B144-341D0F3B28E5}"/>
  </bookViews>
  <sheets>
    <sheet name="Naslovna" sheetId="6" r:id="rId1"/>
    <sheet name="I. OPĆI DIO" sheetId="9" r:id="rId2"/>
    <sheet name="EKONOMSKA KLASIFIKACIJA" sheetId="10" r:id="rId3"/>
    <sheet name="IZVORI FINANCIRANJA" sheetId="11" r:id="rId4"/>
    <sheet name="POSEBNI DIO-Projekti" sheetId="12" r:id="rId5"/>
    <sheet name="Sheet1" sheetId="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2" hidden="1">'EKONOMSKA KLASIFIKACIJA'!$D$3:$G$87</definedName>
    <definedName name="_xlnm._FilterDatabase" localSheetId="4" hidden="1">'POSEBNI DIO-Projekti'!$A$4:$I$195</definedName>
    <definedName name="_xlnm.Print_Area" localSheetId="1">'I. OPĆI DIO'!$A$2:$H$28</definedName>
    <definedName name="_xlnm.Print_Area" localSheetId="3">'IZVORI FINANCIRANJA'!$A$1:$I$79</definedName>
    <definedName name="_xlnm.Print_Area" localSheetId="0">Naslovna!$A$1:$I$30</definedName>
    <definedName name="_xlnm.Print_Area" localSheetId="4">'POSEBNI DIO-Projekti'!$A$1:$I$195</definedName>
    <definedName name="_xlnm.Print_Titles" localSheetId="2">'EKONOMSKA KLASIFIKACIJA'!$3:$3</definedName>
    <definedName name="_xlnm.Print_Titles" localSheetId="3">'IZVORI FINANCIRANJA'!$2:$4</definedName>
    <definedName name="_xlnm.Print_Titles" localSheetId="4">'POSEBNI DIO-Projekti'!$3:$4</definedName>
  </definedNames>
  <calcPr calcId="191029"/>
</workbook>
</file>

<file path=xl/calcChain.xml><?xml version="1.0" encoding="utf-8"?>
<calcChain xmlns="http://schemas.openxmlformats.org/spreadsheetml/2006/main">
  <c r="E27" i="11" l="1"/>
  <c r="F27" i="11"/>
  <c r="G27" i="11"/>
  <c r="D27" i="11"/>
  <c r="H36" i="11"/>
  <c r="I36" i="11"/>
  <c r="F36" i="11"/>
  <c r="F5" i="10"/>
  <c r="E69" i="11" l="1"/>
  <c r="F69" i="11"/>
  <c r="G69" i="11"/>
  <c r="D69" i="11"/>
  <c r="E30" i="11"/>
  <c r="F30" i="11"/>
  <c r="G30" i="11"/>
  <c r="H69" i="11" l="1"/>
  <c r="I69" i="11"/>
  <c r="G195" i="12"/>
  <c r="F195" i="12"/>
  <c r="E195" i="12"/>
  <c r="D195" i="12"/>
  <c r="G194" i="12"/>
  <c r="F194" i="12"/>
  <c r="F193" i="12" s="1"/>
  <c r="F192" i="12" s="1"/>
  <c r="E194" i="12"/>
  <c r="D194" i="12"/>
  <c r="G191" i="12"/>
  <c r="F191" i="12"/>
  <c r="F190" i="12" s="1"/>
  <c r="E191" i="12"/>
  <c r="E190" i="12" s="1"/>
  <c r="D191" i="12"/>
  <c r="G188" i="12"/>
  <c r="F188" i="12"/>
  <c r="E188" i="12"/>
  <c r="D188" i="12"/>
  <c r="G187" i="12"/>
  <c r="F187" i="12"/>
  <c r="F186" i="12" s="1"/>
  <c r="E187" i="12"/>
  <c r="E186" i="12" s="1"/>
  <c r="G185" i="12"/>
  <c r="F185" i="12"/>
  <c r="F184" i="12" s="1"/>
  <c r="E185" i="12"/>
  <c r="E184" i="12" s="1"/>
  <c r="D185" i="12"/>
  <c r="G183" i="12"/>
  <c r="F183" i="12"/>
  <c r="E183" i="12"/>
  <c r="G182" i="12"/>
  <c r="F182" i="12"/>
  <c r="E182" i="12"/>
  <c r="D182" i="12"/>
  <c r="G181" i="12"/>
  <c r="F181" i="12"/>
  <c r="E181" i="12"/>
  <c r="D181" i="12"/>
  <c r="G180" i="12"/>
  <c r="F180" i="12"/>
  <c r="E180" i="12"/>
  <c r="G179" i="12"/>
  <c r="F179" i="12"/>
  <c r="E179" i="12"/>
  <c r="G178" i="12"/>
  <c r="F178" i="12"/>
  <c r="E178" i="12"/>
  <c r="G177" i="12"/>
  <c r="F177" i="12"/>
  <c r="I177" i="12" s="1"/>
  <c r="E177" i="12"/>
  <c r="D177" i="12"/>
  <c r="G176" i="12"/>
  <c r="F176" i="12"/>
  <c r="E176" i="12"/>
  <c r="G174" i="12"/>
  <c r="F174" i="12"/>
  <c r="E174" i="12"/>
  <c r="D174" i="12"/>
  <c r="G173" i="12"/>
  <c r="F173" i="12"/>
  <c r="E173" i="12"/>
  <c r="D173" i="12"/>
  <c r="G172" i="12"/>
  <c r="F172" i="12"/>
  <c r="E172" i="12"/>
  <c r="D172" i="12"/>
  <c r="G171" i="12"/>
  <c r="F171" i="12"/>
  <c r="E171" i="12"/>
  <c r="D171" i="12"/>
  <c r="G168" i="12"/>
  <c r="F168" i="12"/>
  <c r="E168" i="12"/>
  <c r="D168" i="12"/>
  <c r="G167" i="12"/>
  <c r="F167" i="12"/>
  <c r="E167" i="12"/>
  <c r="G166" i="12"/>
  <c r="F166" i="12"/>
  <c r="E166" i="12"/>
  <c r="D166" i="12"/>
  <c r="G165" i="12"/>
  <c r="F165" i="12"/>
  <c r="E165" i="12"/>
  <c r="G164" i="12"/>
  <c r="F164" i="12"/>
  <c r="E164" i="12"/>
  <c r="G163" i="12"/>
  <c r="F163" i="12"/>
  <c r="E163" i="12"/>
  <c r="D163" i="12"/>
  <c r="G162" i="12"/>
  <c r="F162" i="12"/>
  <c r="E162" i="12"/>
  <c r="D162" i="12"/>
  <c r="G161" i="12"/>
  <c r="F161" i="12"/>
  <c r="E161" i="12"/>
  <c r="G159" i="12"/>
  <c r="F159" i="12"/>
  <c r="F158" i="12" s="1"/>
  <c r="E159" i="12"/>
  <c r="E158" i="12" s="1"/>
  <c r="D159" i="12"/>
  <c r="D158" i="12" s="1"/>
  <c r="G157" i="12"/>
  <c r="F157" i="12"/>
  <c r="E157" i="12"/>
  <c r="D157" i="12"/>
  <c r="G156" i="12"/>
  <c r="F156" i="12"/>
  <c r="E156" i="12"/>
  <c r="D156" i="12"/>
  <c r="G155" i="12"/>
  <c r="F155" i="12"/>
  <c r="E155" i="12"/>
  <c r="D155" i="12"/>
  <c r="G154" i="12"/>
  <c r="F154" i="12"/>
  <c r="E154" i="12"/>
  <c r="D154" i="12"/>
  <c r="G153" i="12"/>
  <c r="F153" i="12"/>
  <c r="E153" i="12"/>
  <c r="D153" i="12"/>
  <c r="G152" i="12"/>
  <c r="F152" i="12"/>
  <c r="E152" i="12"/>
  <c r="D152" i="12"/>
  <c r="G150" i="12"/>
  <c r="F150" i="12"/>
  <c r="E150" i="12"/>
  <c r="D150" i="12"/>
  <c r="G149" i="12"/>
  <c r="F149" i="12"/>
  <c r="E149" i="12"/>
  <c r="D149" i="12"/>
  <c r="G148" i="12"/>
  <c r="F148" i="12"/>
  <c r="E148" i="12"/>
  <c r="D148" i="12"/>
  <c r="G147" i="12"/>
  <c r="F147" i="12"/>
  <c r="E147" i="12"/>
  <c r="D147" i="12"/>
  <c r="G146" i="12"/>
  <c r="F146" i="12"/>
  <c r="E146" i="12"/>
  <c r="D146" i="12"/>
  <c r="G145" i="12"/>
  <c r="F145" i="12"/>
  <c r="E145" i="12"/>
  <c r="D145" i="12"/>
  <c r="G144" i="12"/>
  <c r="F144" i="12"/>
  <c r="E144" i="12"/>
  <c r="D144" i="12"/>
  <c r="G143" i="12"/>
  <c r="F143" i="12"/>
  <c r="E143" i="12"/>
  <c r="D143" i="12"/>
  <c r="G142" i="12"/>
  <c r="F142" i="12"/>
  <c r="E142" i="12"/>
  <c r="D142" i="12"/>
  <c r="G141" i="12"/>
  <c r="F141" i="12"/>
  <c r="E141" i="12"/>
  <c r="D141" i="12"/>
  <c r="G140" i="12"/>
  <c r="F140" i="12"/>
  <c r="E140" i="12"/>
  <c r="D140" i="12"/>
  <c r="G139" i="12"/>
  <c r="F139" i="12"/>
  <c r="E139" i="12"/>
  <c r="D139" i="12"/>
  <c r="G138" i="12"/>
  <c r="F138" i="12"/>
  <c r="E138" i="12"/>
  <c r="D138" i="12"/>
  <c r="G137" i="12"/>
  <c r="F137" i="12"/>
  <c r="E137" i="12"/>
  <c r="D137" i="12"/>
  <c r="G136" i="12"/>
  <c r="F136" i="12"/>
  <c r="E136" i="12"/>
  <c r="D136" i="12"/>
  <c r="G135" i="12"/>
  <c r="F135" i="12"/>
  <c r="E135" i="12"/>
  <c r="D135" i="12"/>
  <c r="G134" i="12"/>
  <c r="F134" i="12"/>
  <c r="E134" i="12"/>
  <c r="D134" i="12"/>
  <c r="G133" i="12"/>
  <c r="F133" i="12"/>
  <c r="E133" i="12"/>
  <c r="D133" i="12"/>
  <c r="G132" i="12"/>
  <c r="F132" i="12"/>
  <c r="E132" i="12"/>
  <c r="D132" i="12"/>
  <c r="G131" i="12"/>
  <c r="F131" i="12"/>
  <c r="E131" i="12"/>
  <c r="D131" i="12"/>
  <c r="G130" i="12"/>
  <c r="F130" i="12"/>
  <c r="E130" i="12"/>
  <c r="D130" i="12"/>
  <c r="G129" i="12"/>
  <c r="F129" i="12"/>
  <c r="E129" i="12"/>
  <c r="D129" i="12"/>
  <c r="G127" i="12"/>
  <c r="F127" i="12"/>
  <c r="E127" i="12"/>
  <c r="G126" i="12"/>
  <c r="F126" i="12"/>
  <c r="E126" i="12"/>
  <c r="G125" i="12"/>
  <c r="F125" i="12"/>
  <c r="E125" i="12"/>
  <c r="D125" i="12"/>
  <c r="G124" i="12"/>
  <c r="F124" i="12"/>
  <c r="E124" i="12"/>
  <c r="G123" i="12"/>
  <c r="F123" i="12"/>
  <c r="I123" i="12" s="1"/>
  <c r="E123" i="12"/>
  <c r="G122" i="12"/>
  <c r="F122" i="12"/>
  <c r="E122" i="12"/>
  <c r="D122" i="12"/>
  <c r="G121" i="12"/>
  <c r="F121" i="12"/>
  <c r="E121" i="12"/>
  <c r="D121" i="12"/>
  <c r="G120" i="12"/>
  <c r="F120" i="12"/>
  <c r="E120" i="12"/>
  <c r="D120" i="12"/>
  <c r="G119" i="12"/>
  <c r="F119" i="12"/>
  <c r="E119" i="12"/>
  <c r="D119" i="12"/>
  <c r="G118" i="12"/>
  <c r="F118" i="12"/>
  <c r="E118" i="12"/>
  <c r="D118" i="12"/>
  <c r="G117" i="12"/>
  <c r="F117" i="12"/>
  <c r="E117" i="12"/>
  <c r="D117" i="12"/>
  <c r="G116" i="12"/>
  <c r="F116" i="12"/>
  <c r="E116" i="12"/>
  <c r="D116" i="12"/>
  <c r="G115" i="12"/>
  <c r="F115" i="12"/>
  <c r="E115" i="12"/>
  <c r="D115" i="12"/>
  <c r="G114" i="12"/>
  <c r="F114" i="12"/>
  <c r="E114" i="12"/>
  <c r="D114" i="12"/>
  <c r="G113" i="12"/>
  <c r="F113" i="12"/>
  <c r="E113" i="12"/>
  <c r="G110" i="12"/>
  <c r="F110" i="12"/>
  <c r="E110" i="12"/>
  <c r="D110" i="12"/>
  <c r="G109" i="12"/>
  <c r="F109" i="12"/>
  <c r="E109" i="12"/>
  <c r="D109" i="12"/>
  <c r="G108" i="12"/>
  <c r="F108" i="12"/>
  <c r="E108" i="12"/>
  <c r="D108" i="12"/>
  <c r="G107" i="12"/>
  <c r="F107" i="12"/>
  <c r="E107" i="12"/>
  <c r="D107" i="12"/>
  <c r="G106" i="12"/>
  <c r="F106" i="12"/>
  <c r="E106" i="12"/>
  <c r="D106" i="12"/>
  <c r="G105" i="12"/>
  <c r="F105" i="12"/>
  <c r="E105" i="12"/>
  <c r="D105" i="12"/>
  <c r="G104" i="12"/>
  <c r="F104" i="12"/>
  <c r="E104" i="12"/>
  <c r="D104" i="12"/>
  <c r="G103" i="12"/>
  <c r="F103" i="12"/>
  <c r="E103" i="12"/>
  <c r="D103" i="12"/>
  <c r="G102" i="12"/>
  <c r="F102" i="12"/>
  <c r="E102" i="12"/>
  <c r="D102" i="12"/>
  <c r="G101" i="12"/>
  <c r="F101" i="12"/>
  <c r="E101" i="12"/>
  <c r="D101" i="12"/>
  <c r="G100" i="12"/>
  <c r="F100" i="12"/>
  <c r="E100" i="12"/>
  <c r="D100" i="12"/>
  <c r="G99" i="12"/>
  <c r="F99" i="12"/>
  <c r="E99" i="12"/>
  <c r="D99" i="12"/>
  <c r="G98" i="12"/>
  <c r="F98" i="12"/>
  <c r="E98" i="12"/>
  <c r="D98" i="12"/>
  <c r="G97" i="12"/>
  <c r="F97" i="12"/>
  <c r="E97" i="12"/>
  <c r="D97" i="12"/>
  <c r="G96" i="12"/>
  <c r="F96" i="12"/>
  <c r="E96" i="12"/>
  <c r="D96" i="12"/>
  <c r="G94" i="12"/>
  <c r="F94" i="12"/>
  <c r="E94" i="12"/>
  <c r="D94" i="12"/>
  <c r="G93" i="12"/>
  <c r="F93" i="12"/>
  <c r="E93" i="12"/>
  <c r="D93" i="12"/>
  <c r="G92" i="12"/>
  <c r="F92" i="12"/>
  <c r="E92" i="12"/>
  <c r="D92" i="12"/>
  <c r="G91" i="12"/>
  <c r="F91" i="12"/>
  <c r="E91" i="12"/>
  <c r="D91" i="12"/>
  <c r="G90" i="12"/>
  <c r="F90" i="12"/>
  <c r="E90" i="12"/>
  <c r="D90" i="12"/>
  <c r="G89" i="12"/>
  <c r="F89" i="12"/>
  <c r="E89" i="12"/>
  <c r="D89" i="12"/>
  <c r="G88" i="12"/>
  <c r="F88" i="12"/>
  <c r="E88" i="12"/>
  <c r="D88" i="12"/>
  <c r="G87" i="12"/>
  <c r="F87" i="12"/>
  <c r="E87" i="12"/>
  <c r="D87" i="12"/>
  <c r="G86" i="12"/>
  <c r="F86" i="12"/>
  <c r="E86" i="12"/>
  <c r="D86" i="12"/>
  <c r="G85" i="12"/>
  <c r="F85" i="12"/>
  <c r="E85" i="12"/>
  <c r="D85" i="12"/>
  <c r="G84" i="12"/>
  <c r="F84" i="12"/>
  <c r="E84" i="12"/>
  <c r="D84" i="12"/>
  <c r="G83" i="12"/>
  <c r="F83" i="12"/>
  <c r="E83" i="12"/>
  <c r="D83" i="12"/>
  <c r="G82" i="12"/>
  <c r="F82" i="12"/>
  <c r="E82" i="12"/>
  <c r="D82" i="12"/>
  <c r="G81" i="12"/>
  <c r="F81" i="12"/>
  <c r="E81" i="12"/>
  <c r="D81" i="12"/>
  <c r="G79" i="12"/>
  <c r="F79" i="12"/>
  <c r="E79" i="12"/>
  <c r="D79" i="12"/>
  <c r="G78" i="12"/>
  <c r="F78" i="12"/>
  <c r="E78" i="12"/>
  <c r="D78" i="12"/>
  <c r="G77" i="12"/>
  <c r="F77" i="12"/>
  <c r="E77" i="12"/>
  <c r="D77" i="12"/>
  <c r="G76" i="12"/>
  <c r="F76" i="12"/>
  <c r="E76" i="12"/>
  <c r="D76" i="12"/>
  <c r="G72" i="12"/>
  <c r="F72" i="12"/>
  <c r="E72" i="12"/>
  <c r="D72" i="12"/>
  <c r="G71" i="12"/>
  <c r="F71" i="12"/>
  <c r="E71" i="12"/>
  <c r="D71" i="12"/>
  <c r="G70" i="12"/>
  <c r="F70" i="12"/>
  <c r="E70" i="12"/>
  <c r="D70" i="12"/>
  <c r="G69" i="12"/>
  <c r="F69" i="12"/>
  <c r="E69" i="12"/>
  <c r="D69" i="12"/>
  <c r="G68" i="12"/>
  <c r="F68" i="12"/>
  <c r="E68" i="12"/>
  <c r="D68" i="12"/>
  <c r="G67" i="12"/>
  <c r="F67" i="12"/>
  <c r="E67" i="12"/>
  <c r="D67" i="12"/>
  <c r="G66" i="12"/>
  <c r="F66" i="12"/>
  <c r="E66" i="12"/>
  <c r="D66" i="12"/>
  <c r="G65" i="12"/>
  <c r="F65" i="12"/>
  <c r="E65" i="12"/>
  <c r="D65" i="12"/>
  <c r="G64" i="12"/>
  <c r="F64" i="12"/>
  <c r="E64" i="12"/>
  <c r="D64" i="12"/>
  <c r="G63" i="12"/>
  <c r="F63" i="12"/>
  <c r="E63" i="12"/>
  <c r="D63" i="12"/>
  <c r="G62" i="12"/>
  <c r="F62" i="12"/>
  <c r="E62" i="12"/>
  <c r="D62" i="12"/>
  <c r="G61" i="12"/>
  <c r="F61" i="12"/>
  <c r="E61" i="12"/>
  <c r="D61" i="12"/>
  <c r="G60" i="12"/>
  <c r="F60" i="12"/>
  <c r="E60" i="12"/>
  <c r="D60" i="12"/>
  <c r="G59" i="12"/>
  <c r="F59" i="12"/>
  <c r="E59" i="12"/>
  <c r="D59" i="12"/>
  <c r="G58" i="12"/>
  <c r="F58" i="12"/>
  <c r="E58" i="12"/>
  <c r="D58" i="12"/>
  <c r="G56" i="12"/>
  <c r="F56" i="12"/>
  <c r="E56" i="12"/>
  <c r="D56" i="12"/>
  <c r="G55" i="12"/>
  <c r="F55" i="12"/>
  <c r="E55" i="12"/>
  <c r="G54" i="12"/>
  <c r="F54" i="12"/>
  <c r="E54" i="12"/>
  <c r="G53" i="12"/>
  <c r="F53" i="12"/>
  <c r="E53" i="12"/>
  <c r="G52" i="12"/>
  <c r="F52" i="12"/>
  <c r="E52" i="12"/>
  <c r="G51" i="12"/>
  <c r="F51" i="12"/>
  <c r="E51" i="12"/>
  <c r="G50" i="12"/>
  <c r="F50" i="12"/>
  <c r="E50" i="12"/>
  <c r="G49" i="12"/>
  <c r="F49" i="12"/>
  <c r="E49" i="12"/>
  <c r="D49" i="12"/>
  <c r="G48" i="12"/>
  <c r="F48" i="12"/>
  <c r="E48" i="12"/>
  <c r="G47" i="12"/>
  <c r="F47" i="12"/>
  <c r="E47" i="12"/>
  <c r="G46" i="12"/>
  <c r="F46" i="12"/>
  <c r="E46" i="12"/>
  <c r="D46" i="12"/>
  <c r="G45" i="12"/>
  <c r="F45" i="12"/>
  <c r="E45" i="12"/>
  <c r="G44" i="12"/>
  <c r="F44" i="12"/>
  <c r="E44" i="12"/>
  <c r="G43" i="12"/>
  <c r="F43" i="12"/>
  <c r="E43" i="12"/>
  <c r="G42" i="12"/>
  <c r="F42" i="12"/>
  <c r="E42" i="12"/>
  <c r="G41" i="12"/>
  <c r="F41" i="12"/>
  <c r="E41" i="12"/>
  <c r="G40" i="12"/>
  <c r="F40" i="12"/>
  <c r="E40" i="12"/>
  <c r="D40" i="12"/>
  <c r="G39" i="12"/>
  <c r="F39" i="12"/>
  <c r="E39" i="12"/>
  <c r="D39" i="12"/>
  <c r="G38" i="12"/>
  <c r="F38" i="12"/>
  <c r="E38" i="12"/>
  <c r="G37" i="12"/>
  <c r="F37" i="12"/>
  <c r="E37" i="12"/>
  <c r="G36" i="12"/>
  <c r="F36" i="12"/>
  <c r="E36" i="12"/>
  <c r="D36" i="12"/>
  <c r="G35" i="12"/>
  <c r="F35" i="12"/>
  <c r="E35" i="12"/>
  <c r="G34" i="12"/>
  <c r="F34" i="12"/>
  <c r="E34" i="12"/>
  <c r="G33" i="12"/>
  <c r="F33" i="12"/>
  <c r="E33" i="12"/>
  <c r="G32" i="12"/>
  <c r="F32" i="12"/>
  <c r="E32" i="12"/>
  <c r="G31" i="12"/>
  <c r="F31" i="12"/>
  <c r="E31" i="12"/>
  <c r="G30" i="12"/>
  <c r="F30" i="12"/>
  <c r="E30" i="12"/>
  <c r="G29" i="12"/>
  <c r="F29" i="12"/>
  <c r="E29" i="12"/>
  <c r="G28" i="12"/>
  <c r="F28" i="12"/>
  <c r="E28" i="12"/>
  <c r="G27" i="12"/>
  <c r="F27" i="12"/>
  <c r="E27" i="12"/>
  <c r="D27" i="12"/>
  <c r="G26" i="12"/>
  <c r="F26" i="12"/>
  <c r="E26" i="12"/>
  <c r="G25" i="12"/>
  <c r="F25" i="12"/>
  <c r="E25" i="12"/>
  <c r="G24" i="12"/>
  <c r="F24" i="12"/>
  <c r="E24" i="12"/>
  <c r="G23" i="12"/>
  <c r="F23" i="12"/>
  <c r="E23" i="12"/>
  <c r="G22" i="12"/>
  <c r="F22" i="12"/>
  <c r="E22" i="12"/>
  <c r="D22" i="12"/>
  <c r="G21" i="12"/>
  <c r="F21" i="12"/>
  <c r="E21" i="12"/>
  <c r="G20" i="12"/>
  <c r="F20" i="12"/>
  <c r="E20" i="12"/>
  <c r="G19" i="12"/>
  <c r="F19" i="12"/>
  <c r="E19" i="12"/>
  <c r="G18" i="12"/>
  <c r="F18" i="12"/>
  <c r="E18" i="12"/>
  <c r="G17" i="12"/>
  <c r="F17" i="12"/>
  <c r="E17" i="12"/>
  <c r="G16" i="12"/>
  <c r="F16" i="12"/>
  <c r="E16" i="12"/>
  <c r="G15" i="12"/>
  <c r="F15" i="12"/>
  <c r="E15" i="12"/>
  <c r="G14" i="12"/>
  <c r="F14" i="12"/>
  <c r="E14" i="12"/>
  <c r="G13" i="12"/>
  <c r="F13" i="12"/>
  <c r="E13" i="12"/>
  <c r="D13" i="12"/>
  <c r="G12" i="12"/>
  <c r="F12" i="12"/>
  <c r="E12" i="12"/>
  <c r="G11" i="12"/>
  <c r="F11" i="12"/>
  <c r="E11" i="12"/>
  <c r="D11" i="12"/>
  <c r="G10" i="12"/>
  <c r="F10" i="12"/>
  <c r="E10" i="12"/>
  <c r="G9" i="12"/>
  <c r="F9" i="12"/>
  <c r="E9" i="12"/>
  <c r="D9" i="12"/>
  <c r="E8" i="12"/>
  <c r="F8" i="12"/>
  <c r="G8" i="12"/>
  <c r="I148" i="12"/>
  <c r="F170" i="12"/>
  <c r="C72" i="12"/>
  <c r="B72" i="12"/>
  <c r="C49" i="12"/>
  <c r="B49" i="12"/>
  <c r="A49" i="12"/>
  <c r="E45" i="11"/>
  <c r="F45" i="11"/>
  <c r="G45" i="11"/>
  <c r="D45" i="11"/>
  <c r="F41" i="11"/>
  <c r="F42" i="11"/>
  <c r="F43" i="11"/>
  <c r="F44" i="11"/>
  <c r="F46" i="11"/>
  <c r="E43" i="11"/>
  <c r="G43" i="11"/>
  <c r="E38" i="11"/>
  <c r="F38" i="11"/>
  <c r="G38" i="11"/>
  <c r="E39" i="11"/>
  <c r="F39" i="11"/>
  <c r="G39" i="11"/>
  <c r="D39" i="11"/>
  <c r="D38" i="11"/>
  <c r="E44" i="11"/>
  <c r="G44" i="11"/>
  <c r="I78" i="11"/>
  <c r="H78" i="11"/>
  <c r="E74" i="11"/>
  <c r="F74" i="11"/>
  <c r="G74" i="11"/>
  <c r="E75" i="11"/>
  <c r="F75" i="11"/>
  <c r="G75" i="11"/>
  <c r="E76" i="11"/>
  <c r="F76" i="11"/>
  <c r="G76" i="11"/>
  <c r="E77" i="11"/>
  <c r="F77" i="11"/>
  <c r="G77" i="11"/>
  <c r="E79" i="11"/>
  <c r="F79" i="11"/>
  <c r="G79" i="11"/>
  <c r="D76" i="11"/>
  <c r="D77" i="11"/>
  <c r="D75" i="11"/>
  <c r="D74" i="11"/>
  <c r="D79" i="11"/>
  <c r="E57" i="11"/>
  <c r="F57" i="11"/>
  <c r="G57" i="11"/>
  <c r="E58" i="11"/>
  <c r="F58" i="11"/>
  <c r="G58" i="11"/>
  <c r="E59" i="11"/>
  <c r="F59" i="11"/>
  <c r="G59" i="11"/>
  <c r="E60" i="11"/>
  <c r="F60" i="11"/>
  <c r="G60" i="11"/>
  <c r="E61" i="11"/>
  <c r="F61" i="11"/>
  <c r="G61" i="11"/>
  <c r="E62" i="11"/>
  <c r="F62" i="11"/>
  <c r="G62" i="11"/>
  <c r="D62" i="11"/>
  <c r="D61" i="11"/>
  <c r="D60" i="11"/>
  <c r="D59" i="11"/>
  <c r="D58" i="11"/>
  <c r="D57" i="11"/>
  <c r="E70" i="11"/>
  <c r="F70" i="11"/>
  <c r="G70" i="11"/>
  <c r="D70" i="11"/>
  <c r="E64" i="11"/>
  <c r="F64" i="11"/>
  <c r="G64" i="11"/>
  <c r="E65" i="11"/>
  <c r="F65" i="11"/>
  <c r="G65" i="11"/>
  <c r="E66" i="11"/>
  <c r="F66" i="11"/>
  <c r="G66" i="11"/>
  <c r="E67" i="11"/>
  <c r="F67" i="11"/>
  <c r="G67" i="11"/>
  <c r="E68" i="11"/>
  <c r="F68" i="11"/>
  <c r="G68" i="11"/>
  <c r="E71" i="11"/>
  <c r="F71" i="11"/>
  <c r="G71" i="11"/>
  <c r="E72" i="11"/>
  <c r="F72" i="11"/>
  <c r="G72" i="11"/>
  <c r="D72" i="11"/>
  <c r="D71" i="11"/>
  <c r="D68" i="11"/>
  <c r="D67" i="11"/>
  <c r="D65" i="11"/>
  <c r="D66" i="11"/>
  <c r="D64" i="11"/>
  <c r="E51" i="11"/>
  <c r="F51" i="11"/>
  <c r="G51" i="11"/>
  <c r="E52" i="11"/>
  <c r="F52" i="11"/>
  <c r="G52" i="11"/>
  <c r="E53" i="11"/>
  <c r="F53" i="11"/>
  <c r="G53" i="11"/>
  <c r="E54" i="11"/>
  <c r="F54" i="11"/>
  <c r="G54" i="11"/>
  <c r="E55" i="11"/>
  <c r="F55" i="11"/>
  <c r="G55" i="11"/>
  <c r="E49" i="11"/>
  <c r="E48" i="11" s="1"/>
  <c r="F49" i="11"/>
  <c r="F48" i="11" s="1"/>
  <c r="G49" i="11"/>
  <c r="G48" i="11" s="1"/>
  <c r="D49" i="11"/>
  <c r="E28" i="11"/>
  <c r="F28" i="11"/>
  <c r="G28" i="11"/>
  <c r="E29" i="11"/>
  <c r="F29" i="11"/>
  <c r="G29" i="11"/>
  <c r="E31" i="11"/>
  <c r="F31" i="11"/>
  <c r="G31" i="11"/>
  <c r="E32" i="11"/>
  <c r="F32" i="11"/>
  <c r="G32" i="11"/>
  <c r="E33" i="11"/>
  <c r="F33" i="11"/>
  <c r="G33" i="11"/>
  <c r="E34" i="11"/>
  <c r="F34" i="11"/>
  <c r="G34" i="11"/>
  <c r="E35" i="11"/>
  <c r="F35" i="11"/>
  <c r="G35" i="11"/>
  <c r="D32" i="11"/>
  <c r="E41" i="11"/>
  <c r="G41" i="11"/>
  <c r="E42" i="11"/>
  <c r="G42" i="11"/>
  <c r="E46" i="11"/>
  <c r="G46" i="11"/>
  <c r="E47" i="11"/>
  <c r="F47" i="11"/>
  <c r="G47" i="11"/>
  <c r="D47" i="11"/>
  <c r="E21" i="11"/>
  <c r="F21" i="11"/>
  <c r="G21" i="11"/>
  <c r="E22" i="11"/>
  <c r="F22" i="11"/>
  <c r="G22" i="11"/>
  <c r="E23" i="11"/>
  <c r="F23" i="11"/>
  <c r="G23" i="11"/>
  <c r="E24" i="11"/>
  <c r="F24" i="11"/>
  <c r="G24" i="11"/>
  <c r="E25" i="11"/>
  <c r="F25" i="11"/>
  <c r="G25" i="11"/>
  <c r="D25" i="11"/>
  <c r="D24" i="11"/>
  <c r="D23" i="11"/>
  <c r="D22" i="11"/>
  <c r="D21" i="11"/>
  <c r="G13" i="11"/>
  <c r="F13" i="11"/>
  <c r="E9" i="11"/>
  <c r="F9" i="11"/>
  <c r="G9" i="11"/>
  <c r="E10" i="11"/>
  <c r="F10" i="11"/>
  <c r="G10" i="11"/>
  <c r="E11" i="11"/>
  <c r="F11" i="11"/>
  <c r="G11" i="11"/>
  <c r="D11" i="11"/>
  <c r="D10" i="11"/>
  <c r="D9" i="11"/>
  <c r="D19" i="11"/>
  <c r="G19" i="11"/>
  <c r="D15" i="11"/>
  <c r="G15" i="11"/>
  <c r="E19" i="11"/>
  <c r="F19" i="11"/>
  <c r="E15" i="11"/>
  <c r="F15" i="11"/>
  <c r="I127" i="12" l="1"/>
  <c r="I131" i="12"/>
  <c r="I139" i="12"/>
  <c r="I150" i="12"/>
  <c r="I181" i="12"/>
  <c r="I191" i="12"/>
  <c r="I162" i="12"/>
  <c r="I163" i="12"/>
  <c r="I176" i="12"/>
  <c r="I183" i="12"/>
  <c r="I185" i="12"/>
  <c r="I114" i="12"/>
  <c r="I122" i="12"/>
  <c r="I115" i="12"/>
  <c r="I118" i="12"/>
  <c r="I121" i="12"/>
  <c r="I129" i="12"/>
  <c r="I132" i="12"/>
  <c r="I133" i="12"/>
  <c r="I134" i="12"/>
  <c r="I138" i="12"/>
  <c r="I140" i="12"/>
  <c r="I142" i="12"/>
  <c r="I144" i="12"/>
  <c r="I146" i="12"/>
  <c r="I147" i="12"/>
  <c r="I155" i="12"/>
  <c r="I156" i="12"/>
  <c r="I157" i="12"/>
  <c r="I159" i="12"/>
  <c r="I167" i="12"/>
  <c r="I172" i="12"/>
  <c r="I180" i="12"/>
  <c r="I101" i="12"/>
  <c r="I106" i="12"/>
  <c r="I195" i="12"/>
  <c r="I58" i="11"/>
  <c r="I125" i="12"/>
  <c r="F160" i="12"/>
  <c r="I187" i="12"/>
  <c r="I194" i="12"/>
  <c r="I54" i="12"/>
  <c r="H84" i="12"/>
  <c r="I96" i="12"/>
  <c r="I97" i="12"/>
  <c r="I98" i="12"/>
  <c r="I99" i="12"/>
  <c r="I100" i="12"/>
  <c r="I102" i="12"/>
  <c r="I103" i="12"/>
  <c r="I104" i="12"/>
  <c r="I105" i="12"/>
  <c r="I107" i="12"/>
  <c r="I108" i="12"/>
  <c r="I109" i="12"/>
  <c r="I110" i="12"/>
  <c r="I126" i="12"/>
  <c r="I165" i="12"/>
  <c r="I166" i="12"/>
  <c r="I179" i="12"/>
  <c r="I18" i="12"/>
  <c r="H39" i="12"/>
  <c r="I43" i="12"/>
  <c r="I124" i="12"/>
  <c r="I178" i="12"/>
  <c r="I188" i="12"/>
  <c r="H62" i="11"/>
  <c r="I61" i="11"/>
  <c r="I57" i="11"/>
  <c r="I79" i="11"/>
  <c r="H13" i="12"/>
  <c r="I45" i="12"/>
  <c r="I64" i="12"/>
  <c r="I69" i="12"/>
  <c r="I94" i="12"/>
  <c r="I113" i="12"/>
  <c r="I119" i="12"/>
  <c r="I120" i="12"/>
  <c r="H125" i="12"/>
  <c r="I130" i="12"/>
  <c r="I135" i="12"/>
  <c r="I136" i="12"/>
  <c r="I143" i="12"/>
  <c r="I152" i="12"/>
  <c r="I153" i="12"/>
  <c r="I171" i="12"/>
  <c r="I173" i="12"/>
  <c r="I182" i="12"/>
  <c r="H188" i="12"/>
  <c r="H114" i="12"/>
  <c r="H115" i="12"/>
  <c r="H116" i="12"/>
  <c r="H117" i="12"/>
  <c r="H118" i="12"/>
  <c r="H119" i="12"/>
  <c r="H120" i="12"/>
  <c r="H121" i="12"/>
  <c r="H122" i="12"/>
  <c r="H129" i="12"/>
  <c r="H130" i="12"/>
  <c r="H131" i="12"/>
  <c r="H132" i="12"/>
  <c r="H133" i="12"/>
  <c r="H134" i="12"/>
  <c r="H135" i="12"/>
  <c r="H136" i="12"/>
  <c r="H137" i="12"/>
  <c r="H138" i="12"/>
  <c r="H140" i="12"/>
  <c r="H141" i="12"/>
  <c r="H142" i="12"/>
  <c r="H144" i="12"/>
  <c r="H145" i="12"/>
  <c r="H146" i="12"/>
  <c r="H148" i="12"/>
  <c r="H149" i="12"/>
  <c r="H150" i="12"/>
  <c r="H153" i="12"/>
  <c r="H154" i="12"/>
  <c r="H155" i="12"/>
  <c r="H157" i="12"/>
  <c r="H168" i="12"/>
  <c r="H173" i="12"/>
  <c r="H174" i="12"/>
  <c r="H181" i="12"/>
  <c r="H182" i="12"/>
  <c r="I12" i="12"/>
  <c r="H97" i="12"/>
  <c r="H98" i="12"/>
  <c r="H99" i="12"/>
  <c r="H100" i="12"/>
  <c r="H102" i="12"/>
  <c r="H103" i="12"/>
  <c r="H104" i="12"/>
  <c r="H105" i="12"/>
  <c r="H106" i="12"/>
  <c r="H107" i="12"/>
  <c r="H108" i="12"/>
  <c r="H109" i="12"/>
  <c r="H110" i="12"/>
  <c r="I161" i="12"/>
  <c r="H163" i="12"/>
  <c r="H177" i="12"/>
  <c r="H185" i="12"/>
  <c r="I8" i="12"/>
  <c r="H194" i="12"/>
  <c r="H195" i="12"/>
  <c r="I62" i="11"/>
  <c r="I76" i="11"/>
  <c r="I32" i="12"/>
  <c r="I53" i="12"/>
  <c r="I77" i="12"/>
  <c r="I89" i="12"/>
  <c r="I49" i="12"/>
  <c r="I34" i="11"/>
  <c r="I39" i="12"/>
  <c r="I16" i="12"/>
  <c r="I20" i="12"/>
  <c r="I22" i="12"/>
  <c r="I25" i="12"/>
  <c r="I35" i="12"/>
  <c r="E37" i="11"/>
  <c r="H45" i="11"/>
  <c r="I14" i="12"/>
  <c r="I15" i="12"/>
  <c r="I17" i="12"/>
  <c r="I21" i="12"/>
  <c r="I24" i="12"/>
  <c r="I27" i="12"/>
  <c r="I29" i="12"/>
  <c r="I31" i="12"/>
  <c r="I36" i="12"/>
  <c r="I38" i="12"/>
  <c r="I39" i="11"/>
  <c r="F37" i="11"/>
  <c r="I116" i="12"/>
  <c r="I117" i="12"/>
  <c r="I34" i="12"/>
  <c r="I41" i="12"/>
  <c r="I42" i="12"/>
  <c r="I46" i="12"/>
  <c r="I47" i="12"/>
  <c r="I48" i="12"/>
  <c r="I52" i="12"/>
  <c r="I58" i="12"/>
  <c r="I60" i="12"/>
  <c r="I63" i="12"/>
  <c r="I65" i="12"/>
  <c r="I68" i="12"/>
  <c r="I70" i="12"/>
  <c r="I71" i="12"/>
  <c r="I72" i="12"/>
  <c r="H76" i="12"/>
  <c r="I78" i="12"/>
  <c r="I81" i="12"/>
  <c r="I82" i="12"/>
  <c r="H83" i="12"/>
  <c r="I84" i="12"/>
  <c r="I85" i="12"/>
  <c r="I86" i="12"/>
  <c r="I91" i="12"/>
  <c r="I92" i="12"/>
  <c r="H94" i="12"/>
  <c r="G37" i="11"/>
  <c r="I13" i="12"/>
  <c r="I28" i="12"/>
  <c r="D170" i="12"/>
  <c r="H191" i="12"/>
  <c r="D190" i="12"/>
  <c r="I50" i="12"/>
  <c r="I56" i="12"/>
  <c r="H56" i="12"/>
  <c r="H61" i="12"/>
  <c r="I61" i="12"/>
  <c r="H67" i="12"/>
  <c r="I67" i="12"/>
  <c r="H88" i="12"/>
  <c r="I88" i="12"/>
  <c r="H101" i="12"/>
  <c r="H46" i="12"/>
  <c r="H58" i="12"/>
  <c r="H60" i="12"/>
  <c r="H62" i="12"/>
  <c r="H64" i="12"/>
  <c r="H66" i="12"/>
  <c r="H69" i="12"/>
  <c r="H71" i="12"/>
  <c r="H78" i="12"/>
  <c r="H81" i="12"/>
  <c r="H86" i="12"/>
  <c r="H89" i="12"/>
  <c r="H91" i="12"/>
  <c r="H92" i="12"/>
  <c r="H9" i="12"/>
  <c r="H11" i="12"/>
  <c r="H22" i="12"/>
  <c r="H27" i="12"/>
  <c r="H36" i="12"/>
  <c r="H40" i="12"/>
  <c r="H49" i="12"/>
  <c r="H59" i="12"/>
  <c r="H63" i="12"/>
  <c r="H65" i="12"/>
  <c r="H68" i="12"/>
  <c r="H70" i="12"/>
  <c r="H72" i="12"/>
  <c r="H77" i="12"/>
  <c r="H79" i="12"/>
  <c r="H82" i="12"/>
  <c r="H85" i="12"/>
  <c r="H87" i="12"/>
  <c r="H90" i="12"/>
  <c r="H93" i="12"/>
  <c r="I10" i="12"/>
  <c r="I19" i="12"/>
  <c r="I23" i="12"/>
  <c r="I26" i="12"/>
  <c r="I30" i="12"/>
  <c r="I33" i="12"/>
  <c r="I37" i="12"/>
  <c r="I40" i="12"/>
  <c r="I44" i="12"/>
  <c r="I51" i="12"/>
  <c r="I55" i="12"/>
  <c r="I59" i="12"/>
  <c r="I62" i="12"/>
  <c r="I66" i="12"/>
  <c r="I76" i="12"/>
  <c r="I79" i="12"/>
  <c r="I83" i="12"/>
  <c r="I87" i="12"/>
  <c r="I90" i="12"/>
  <c r="I93" i="12"/>
  <c r="D184" i="12"/>
  <c r="F189" i="12"/>
  <c r="I137" i="12"/>
  <c r="I141" i="12"/>
  <c r="I145" i="12"/>
  <c r="I149" i="12"/>
  <c r="I154" i="12"/>
  <c r="I164" i="12"/>
  <c r="I168" i="12"/>
  <c r="I174" i="12"/>
  <c r="H96" i="12"/>
  <c r="H139" i="12"/>
  <c r="H143" i="12"/>
  <c r="H147" i="12"/>
  <c r="H152" i="12"/>
  <c r="H156" i="12"/>
  <c r="H162" i="12"/>
  <c r="H166" i="12"/>
  <c r="H172" i="12"/>
  <c r="H159" i="12"/>
  <c r="H171" i="12"/>
  <c r="D151" i="12"/>
  <c r="F75" i="12"/>
  <c r="I11" i="12"/>
  <c r="I9" i="12"/>
  <c r="F57" i="12"/>
  <c r="G57" i="12"/>
  <c r="F112" i="12"/>
  <c r="F151" i="12"/>
  <c r="D75" i="12"/>
  <c r="F80" i="12"/>
  <c r="G95" i="12"/>
  <c r="E75" i="12"/>
  <c r="D80" i="12"/>
  <c r="E80" i="12"/>
  <c r="E95" i="12"/>
  <c r="F175" i="12"/>
  <c r="F7" i="12"/>
  <c r="G112" i="12"/>
  <c r="D128" i="12"/>
  <c r="E170" i="12"/>
  <c r="D193" i="12"/>
  <c r="D57" i="12"/>
  <c r="F128" i="12"/>
  <c r="G7" i="12"/>
  <c r="E57" i="12"/>
  <c r="E7" i="12"/>
  <c r="G80" i="12"/>
  <c r="E128" i="12"/>
  <c r="E160" i="12"/>
  <c r="E175" i="12"/>
  <c r="G186" i="12"/>
  <c r="F95" i="12"/>
  <c r="D95" i="12"/>
  <c r="G151" i="12"/>
  <c r="G184" i="12"/>
  <c r="G190" i="12"/>
  <c r="G193" i="12"/>
  <c r="E151" i="12"/>
  <c r="G158" i="12"/>
  <c r="E193" i="12"/>
  <c r="G75" i="12"/>
  <c r="E112" i="12"/>
  <c r="G128" i="12"/>
  <c r="G160" i="12"/>
  <c r="G170" i="12"/>
  <c r="G175" i="12"/>
  <c r="I45" i="11"/>
  <c r="I77" i="11"/>
  <c r="I75" i="11"/>
  <c r="I22" i="11"/>
  <c r="D37" i="11"/>
  <c r="H39" i="11"/>
  <c r="D73" i="11"/>
  <c r="H47" i="11"/>
  <c r="F73" i="11"/>
  <c r="I38" i="11"/>
  <c r="H74" i="11"/>
  <c r="I11" i="11"/>
  <c r="I24" i="11"/>
  <c r="I72" i="11"/>
  <c r="H76" i="11"/>
  <c r="E73" i="11"/>
  <c r="H38" i="11"/>
  <c r="I74" i="11"/>
  <c r="H75" i="11"/>
  <c r="H77" i="11"/>
  <c r="H79" i="11"/>
  <c r="H64" i="11"/>
  <c r="G73" i="11"/>
  <c r="I44" i="11"/>
  <c r="I35" i="11"/>
  <c r="I31" i="11"/>
  <c r="I54" i="11"/>
  <c r="I42" i="11"/>
  <c r="I33" i="11"/>
  <c r="I29" i="11"/>
  <c r="I48" i="11"/>
  <c r="I52" i="11"/>
  <c r="I15" i="11"/>
  <c r="H22" i="11"/>
  <c r="I25" i="11"/>
  <c r="I21" i="11"/>
  <c r="I46" i="11"/>
  <c r="I41" i="11"/>
  <c r="I32" i="11"/>
  <c r="I28" i="11"/>
  <c r="H49" i="11"/>
  <c r="I55" i="11"/>
  <c r="I51" i="11"/>
  <c r="H72" i="11"/>
  <c r="I71" i="11"/>
  <c r="I65" i="11"/>
  <c r="H59" i="11"/>
  <c r="F56" i="11"/>
  <c r="E56" i="11"/>
  <c r="I13" i="11"/>
  <c r="D56" i="11"/>
  <c r="I60" i="11"/>
  <c r="I59" i="11"/>
  <c r="H60" i="11"/>
  <c r="G56" i="11"/>
  <c r="H66" i="11"/>
  <c r="I67" i="11"/>
  <c r="I66" i="11"/>
  <c r="H61" i="11"/>
  <c r="H68" i="11"/>
  <c r="H58" i="11"/>
  <c r="H57" i="11"/>
  <c r="H32" i="11"/>
  <c r="I9" i="11"/>
  <c r="I47" i="11"/>
  <c r="I68" i="11"/>
  <c r="I64" i="11"/>
  <c r="H70" i="11"/>
  <c r="I19" i="11"/>
  <c r="H10" i="11"/>
  <c r="H24" i="11"/>
  <c r="I23" i="11"/>
  <c r="I43" i="11"/>
  <c r="I30" i="11"/>
  <c r="I53" i="11"/>
  <c r="E63" i="11"/>
  <c r="I70" i="11"/>
  <c r="F63" i="11"/>
  <c r="H65" i="11"/>
  <c r="G63" i="11"/>
  <c r="D63" i="11"/>
  <c r="I10" i="11"/>
  <c r="I49" i="11"/>
  <c r="H71" i="11"/>
  <c r="H9" i="11"/>
  <c r="H11" i="11"/>
  <c r="H15" i="11"/>
  <c r="H19" i="11"/>
  <c r="H21" i="11"/>
  <c r="H23" i="11"/>
  <c r="H25" i="11"/>
  <c r="E50" i="11"/>
  <c r="H67" i="11"/>
  <c r="G50" i="11"/>
  <c r="F50" i="11"/>
  <c r="D48" i="11"/>
  <c r="H48" i="11" s="1"/>
  <c r="E40" i="11"/>
  <c r="F40" i="11"/>
  <c r="G40" i="11"/>
  <c r="D20" i="11"/>
  <c r="D18" i="11"/>
  <c r="D14" i="11"/>
  <c r="D8" i="11"/>
  <c r="F20" i="11"/>
  <c r="G20" i="11"/>
  <c r="F18" i="11"/>
  <c r="G18" i="11"/>
  <c r="F14" i="11"/>
  <c r="G14" i="11"/>
  <c r="F12" i="11"/>
  <c r="G12" i="11"/>
  <c r="F8" i="11"/>
  <c r="G8" i="11"/>
  <c r="E18" i="11"/>
  <c r="E14" i="11"/>
  <c r="E13" i="11"/>
  <c r="E12" i="11" s="1"/>
  <c r="F26" i="11" l="1"/>
  <c r="I184" i="12"/>
  <c r="H184" i="12"/>
  <c r="I193" i="12"/>
  <c r="H193" i="12"/>
  <c r="I190" i="12"/>
  <c r="H190" i="12"/>
  <c r="I175" i="12"/>
  <c r="I186" i="12"/>
  <c r="H170" i="12"/>
  <c r="I170" i="12"/>
  <c r="I160" i="12"/>
  <c r="I95" i="12"/>
  <c r="H95" i="12"/>
  <c r="H128" i="12"/>
  <c r="I128" i="12"/>
  <c r="H158" i="12"/>
  <c r="I158" i="12"/>
  <c r="I112" i="12"/>
  <c r="I151" i="12"/>
  <c r="H151" i="12"/>
  <c r="I57" i="12"/>
  <c r="H57" i="12"/>
  <c r="I80" i="12"/>
  <c r="H80" i="12"/>
  <c r="I75" i="12"/>
  <c r="H75" i="12"/>
  <c r="E74" i="12"/>
  <c r="G6" i="12"/>
  <c r="I7" i="12"/>
  <c r="E169" i="12"/>
  <c r="F6" i="12"/>
  <c r="F111" i="12"/>
  <c r="D192" i="12"/>
  <c r="D189" i="12" s="1"/>
  <c r="G111" i="12"/>
  <c r="F169" i="12"/>
  <c r="G169" i="12"/>
  <c r="D74" i="12"/>
  <c r="G74" i="12"/>
  <c r="G192" i="12"/>
  <c r="E111" i="12"/>
  <c r="E192" i="12"/>
  <c r="E6" i="12"/>
  <c r="F74" i="12"/>
  <c r="H63" i="11"/>
  <c r="E26" i="11"/>
  <c r="G26" i="11"/>
  <c r="I73" i="11"/>
  <c r="I37" i="11"/>
  <c r="H37" i="11"/>
  <c r="I56" i="11"/>
  <c r="H56" i="11"/>
  <c r="I63" i="11"/>
  <c r="I8" i="11"/>
  <c r="H8" i="11"/>
  <c r="I14" i="11"/>
  <c r="H14" i="11"/>
  <c r="H20" i="11"/>
  <c r="I20" i="11"/>
  <c r="I40" i="11"/>
  <c r="I27" i="11"/>
  <c r="I12" i="11"/>
  <c r="I18" i="11"/>
  <c r="H18" i="11"/>
  <c r="I50" i="11"/>
  <c r="E20" i="11"/>
  <c r="E8" i="11"/>
  <c r="G189" i="12" l="1"/>
  <c r="H192" i="12"/>
  <c r="I192" i="12"/>
  <c r="I111" i="12"/>
  <c r="I169" i="12"/>
  <c r="H74" i="12"/>
  <c r="I74" i="12"/>
  <c r="I6" i="12"/>
  <c r="F73" i="12"/>
  <c r="F5" i="12" s="1"/>
  <c r="G73" i="12"/>
  <c r="E73" i="12"/>
  <c r="E189" i="12"/>
  <c r="I26" i="11"/>
  <c r="G39" i="10"/>
  <c r="H39" i="10"/>
  <c r="G38" i="10"/>
  <c r="G35" i="10"/>
  <c r="G76" i="10"/>
  <c r="G72" i="10"/>
  <c r="G73" i="10"/>
  <c r="G64" i="10"/>
  <c r="G65" i="10"/>
  <c r="G66" i="10"/>
  <c r="G67" i="10"/>
  <c r="G68" i="10"/>
  <c r="G69" i="10"/>
  <c r="F62" i="10"/>
  <c r="G62" i="10"/>
  <c r="G54" i="10"/>
  <c r="G55" i="10"/>
  <c r="G56" i="10"/>
  <c r="G57" i="10"/>
  <c r="G58" i="10"/>
  <c r="G59" i="10"/>
  <c r="G60" i="10"/>
  <c r="G61" i="10"/>
  <c r="G47" i="10"/>
  <c r="G48" i="10"/>
  <c r="G49" i="10"/>
  <c r="G50" i="10"/>
  <c r="G51" i="10"/>
  <c r="G42" i="10"/>
  <c r="G43" i="10"/>
  <c r="G44" i="10"/>
  <c r="G45" i="10"/>
  <c r="I189" i="12" l="1"/>
  <c r="H189" i="12"/>
  <c r="G5" i="12"/>
  <c r="I5" i="12" s="1"/>
  <c r="I73" i="12"/>
  <c r="E5" i="12"/>
  <c r="G87" i="10"/>
  <c r="D87" i="10"/>
  <c r="G85" i="10"/>
  <c r="D85" i="10"/>
  <c r="G84" i="10"/>
  <c r="D84" i="10"/>
  <c r="G83" i="10"/>
  <c r="D83" i="10"/>
  <c r="G82" i="10"/>
  <c r="D82" i="10"/>
  <c r="G81" i="10"/>
  <c r="D81" i="10"/>
  <c r="G80" i="10"/>
  <c r="D80" i="10"/>
  <c r="D76" i="10"/>
  <c r="D73" i="10"/>
  <c r="D72" i="10"/>
  <c r="D69" i="10"/>
  <c r="D68" i="10"/>
  <c r="D67" i="10"/>
  <c r="D66" i="10"/>
  <c r="D65" i="10"/>
  <c r="D64" i="10"/>
  <c r="D62" i="10"/>
  <c r="D61" i="10"/>
  <c r="D60" i="10"/>
  <c r="D59" i="10"/>
  <c r="D58" i="10"/>
  <c r="D57" i="10"/>
  <c r="D56" i="10"/>
  <c r="D55" i="10"/>
  <c r="D54" i="10"/>
  <c r="D51" i="10"/>
  <c r="D50" i="10"/>
  <c r="D49" i="10"/>
  <c r="D48" i="10"/>
  <c r="D47" i="10"/>
  <c r="D44" i="10"/>
  <c r="D43" i="10"/>
  <c r="D42" i="10"/>
  <c r="D38" i="10"/>
  <c r="G36" i="10"/>
  <c r="D36" i="10"/>
  <c r="D35" i="10"/>
  <c r="G31" i="10"/>
  <c r="D31" i="10"/>
  <c r="G27" i="10"/>
  <c r="D27" i="10"/>
  <c r="G25" i="10"/>
  <c r="D25" i="10"/>
  <c r="D21" i="10"/>
  <c r="G19" i="10"/>
  <c r="D19" i="10"/>
  <c r="G15" i="10"/>
  <c r="D15" i="10"/>
  <c r="G12" i="10"/>
  <c r="D12" i="10"/>
  <c r="G8" i="10"/>
  <c r="D8" i="10"/>
  <c r="D37" i="10" l="1"/>
  <c r="G37" i="10"/>
  <c r="F26" i="10" l="1"/>
  <c r="F25" i="10" l="1"/>
  <c r="F27" i="10" l="1"/>
  <c r="F8" i="10"/>
  <c r="F9" i="10"/>
  <c r="I9" i="10" s="1"/>
  <c r="F12" i="10"/>
  <c r="F11" i="10" s="1"/>
  <c r="F15" i="10"/>
  <c r="F14" i="10" s="1"/>
  <c r="F18" i="10"/>
  <c r="F19" i="10"/>
  <c r="F17" i="10" s="1"/>
  <c r="F20" i="10"/>
  <c r="F21" i="10"/>
  <c r="F24" i="10"/>
  <c r="F23" i="10" s="1"/>
  <c r="F31" i="10"/>
  <c r="F30" i="10" s="1"/>
  <c r="E8" i="10"/>
  <c r="E15" i="10"/>
  <c r="E26" i="10"/>
  <c r="E31" i="10"/>
  <c r="E19" i="10"/>
  <c r="E18" i="10"/>
  <c r="E21" i="10"/>
  <c r="E12" i="10"/>
  <c r="E9" i="10"/>
  <c r="I25" i="10"/>
  <c r="F82" i="10"/>
  <c r="I82" i="10" s="1"/>
  <c r="F68" i="10"/>
  <c r="I68" i="10" s="1"/>
  <c r="F66" i="10"/>
  <c r="I66" i="10" s="1"/>
  <c r="F64" i="10"/>
  <c r="I64" i="10" s="1"/>
  <c r="F57" i="10"/>
  <c r="I57" i="10" s="1"/>
  <c r="F52" i="10"/>
  <c r="I52" i="10" s="1"/>
  <c r="F45" i="10"/>
  <c r="I45" i="10" s="1"/>
  <c r="D25" i="9"/>
  <c r="E25" i="9"/>
  <c r="F25" i="9"/>
  <c r="H20" i="9"/>
  <c r="G20" i="9"/>
  <c r="H19" i="9"/>
  <c r="G19" i="9"/>
  <c r="H18" i="9"/>
  <c r="G18" i="9"/>
  <c r="H87" i="10"/>
  <c r="H85" i="10"/>
  <c r="I84" i="10"/>
  <c r="H84" i="10"/>
  <c r="I83" i="10"/>
  <c r="H83" i="10"/>
  <c r="H82" i="10"/>
  <c r="I81" i="10"/>
  <c r="H81" i="10"/>
  <c r="H80" i="10"/>
  <c r="H76" i="10"/>
  <c r="H73" i="10"/>
  <c r="H72" i="10"/>
  <c r="H69" i="10"/>
  <c r="H68" i="10"/>
  <c r="H67" i="10"/>
  <c r="H66" i="10"/>
  <c r="H65" i="10"/>
  <c r="H64" i="10"/>
  <c r="H62" i="10"/>
  <c r="H61" i="10"/>
  <c r="H60" i="10"/>
  <c r="H59" i="10"/>
  <c r="H58" i="10"/>
  <c r="H57" i="10"/>
  <c r="H56" i="10"/>
  <c r="H55" i="10"/>
  <c r="H54" i="10"/>
  <c r="H52" i="10"/>
  <c r="H51" i="10"/>
  <c r="H50" i="10"/>
  <c r="H49" i="10"/>
  <c r="H48" i="10"/>
  <c r="H47" i="10"/>
  <c r="H45" i="10"/>
  <c r="H44" i="10"/>
  <c r="H43" i="10"/>
  <c r="H42" i="10"/>
  <c r="H38" i="10"/>
  <c r="H36" i="10"/>
  <c r="H35" i="10"/>
  <c r="I31" i="10"/>
  <c r="H31" i="10"/>
  <c r="I27" i="10"/>
  <c r="H27" i="10"/>
  <c r="I26" i="10"/>
  <c r="H26" i="10"/>
  <c r="H25" i="10"/>
  <c r="I22" i="10"/>
  <c r="H22" i="10"/>
  <c r="I21" i="10"/>
  <c r="H21" i="10"/>
  <c r="H19" i="10"/>
  <c r="I18" i="10"/>
  <c r="H18" i="10"/>
  <c r="I15" i="10"/>
  <c r="H15" i="10"/>
  <c r="H12" i="10"/>
  <c r="H9" i="10"/>
  <c r="I8" i="10"/>
  <c r="H8" i="10"/>
  <c r="E20" i="9"/>
  <c r="G86" i="10"/>
  <c r="G79" i="10"/>
  <c r="C25" i="9"/>
  <c r="I19" i="10" l="1"/>
  <c r="F58" i="10"/>
  <c r="I58" i="10" s="1"/>
  <c r="F42" i="10"/>
  <c r="I42" i="10" s="1"/>
  <c r="F39" i="10"/>
  <c r="I39" i="10" s="1"/>
  <c r="F38" i="10"/>
  <c r="F47" i="10"/>
  <c r="I47" i="10" s="1"/>
  <c r="F60" i="10"/>
  <c r="I60" i="10" s="1"/>
  <c r="F72" i="10"/>
  <c r="I72" i="10" s="1"/>
  <c r="F54" i="10"/>
  <c r="I54" i="10" s="1"/>
  <c r="F65" i="10"/>
  <c r="I65" i="10" s="1"/>
  <c r="F44" i="10"/>
  <c r="I44" i="10" s="1"/>
  <c r="F61" i="10"/>
  <c r="I61" i="10" s="1"/>
  <c r="F49" i="10"/>
  <c r="I49" i="10" s="1"/>
  <c r="F69" i="10"/>
  <c r="I69" i="10" s="1"/>
  <c r="F51" i="10"/>
  <c r="I51" i="10" s="1"/>
  <c r="F56" i="10"/>
  <c r="I56" i="10" s="1"/>
  <c r="F43" i="10"/>
  <c r="I43" i="10" s="1"/>
  <c r="F76" i="10"/>
  <c r="I76" i="10" s="1"/>
  <c r="F36" i="10"/>
  <c r="I36" i="10" s="1"/>
  <c r="F67" i="10"/>
  <c r="I67" i="10" s="1"/>
  <c r="F80" i="10"/>
  <c r="I80" i="10" s="1"/>
  <c r="F50" i="10"/>
  <c r="I50" i="10" s="1"/>
  <c r="F55" i="10"/>
  <c r="I55" i="10" s="1"/>
  <c r="F85" i="10"/>
  <c r="I85" i="10" s="1"/>
  <c r="F35" i="10"/>
  <c r="I35" i="10" s="1"/>
  <c r="F73" i="10"/>
  <c r="I73" i="10" s="1"/>
  <c r="F87" i="10"/>
  <c r="I87" i="10" s="1"/>
  <c r="F48" i="10"/>
  <c r="I48" i="10" s="1"/>
  <c r="F59" i="10"/>
  <c r="I59" i="10" s="1"/>
  <c r="I12" i="10"/>
  <c r="G25" i="9"/>
  <c r="G78" i="10"/>
  <c r="G77" i="10" s="1"/>
  <c r="H25" i="9"/>
  <c r="F7" i="10"/>
  <c r="F6" i="10" s="1"/>
  <c r="F13" i="10"/>
  <c r="F10" i="10"/>
  <c r="F16" i="10"/>
  <c r="F29" i="10"/>
  <c r="F17" i="11"/>
  <c r="F16" i="11" s="1"/>
  <c r="F37" i="10" l="1"/>
  <c r="I38" i="10"/>
  <c r="F12" i="9"/>
  <c r="F28" i="10"/>
  <c r="F7" i="11"/>
  <c r="F6" i="11" s="1"/>
  <c r="F5" i="11" s="1"/>
  <c r="E10" i="9" l="1"/>
  <c r="F79" i="10" l="1"/>
  <c r="I79" i="10" s="1"/>
  <c r="F86" i="10"/>
  <c r="I86" i="10" s="1"/>
  <c r="D86" i="10"/>
  <c r="H86" i="10" s="1"/>
  <c r="D79" i="10"/>
  <c r="H79" i="10" s="1"/>
  <c r="F75" i="10"/>
  <c r="F71" i="10"/>
  <c r="F63" i="10"/>
  <c r="F53" i="10"/>
  <c r="F46" i="10"/>
  <c r="F41" i="10"/>
  <c r="F34" i="10"/>
  <c r="G75" i="10"/>
  <c r="D75" i="10"/>
  <c r="H75" i="10" l="1"/>
  <c r="F74" i="10"/>
  <c r="I75" i="10"/>
  <c r="F70" i="10"/>
  <c r="F78" i="10"/>
  <c r="F77" i="10" s="1"/>
  <c r="D78" i="10"/>
  <c r="F33" i="10"/>
  <c r="E9" i="9"/>
  <c r="D77" i="10" l="1"/>
  <c r="H78" i="10"/>
  <c r="I78" i="10"/>
  <c r="G63" i="10"/>
  <c r="D63" i="10"/>
  <c r="G53" i="10"/>
  <c r="D53" i="10"/>
  <c r="G46" i="10"/>
  <c r="D46" i="10"/>
  <c r="G41" i="10"/>
  <c r="I41" i="10" s="1"/>
  <c r="D41" i="10"/>
  <c r="G34" i="10"/>
  <c r="I37" i="10"/>
  <c r="G71" i="10"/>
  <c r="G74" i="10"/>
  <c r="D74" i="10"/>
  <c r="D71" i="10"/>
  <c r="D70" i="10" s="1"/>
  <c r="D34" i="10"/>
  <c r="H37" i="10" l="1"/>
  <c r="H41" i="10"/>
  <c r="H71" i="10"/>
  <c r="I71" i="10"/>
  <c r="H74" i="10"/>
  <c r="I74" i="10"/>
  <c r="H77" i="10"/>
  <c r="H34" i="10"/>
  <c r="I34" i="10"/>
  <c r="C12" i="9"/>
  <c r="G12" i="9" s="1"/>
  <c r="E12" i="9"/>
  <c r="H12" i="9" s="1"/>
  <c r="I77" i="10"/>
  <c r="H63" i="10"/>
  <c r="I63" i="10"/>
  <c r="H53" i="10"/>
  <c r="I53" i="10"/>
  <c r="H46" i="10"/>
  <c r="I46" i="10"/>
  <c r="G70" i="10"/>
  <c r="G33" i="10"/>
  <c r="I33" i="10" s="1"/>
  <c r="G40" i="10"/>
  <c r="D40" i="10"/>
  <c r="D33" i="10"/>
  <c r="H70" i="10" l="1"/>
  <c r="I70" i="10"/>
  <c r="H33" i="10"/>
  <c r="H40" i="10"/>
  <c r="G32" i="10"/>
  <c r="D32" i="10"/>
  <c r="E20" i="10"/>
  <c r="G20" i="10"/>
  <c r="D20" i="10"/>
  <c r="E17" i="10"/>
  <c r="G17" i="10"/>
  <c r="D17" i="10"/>
  <c r="G24" i="10"/>
  <c r="D24" i="10"/>
  <c r="E7" i="10"/>
  <c r="E6" i="10" s="1"/>
  <c r="G7" i="10"/>
  <c r="D7" i="10"/>
  <c r="H24" i="10" l="1"/>
  <c r="I24" i="10"/>
  <c r="H20" i="10"/>
  <c r="I20" i="10"/>
  <c r="H7" i="10"/>
  <c r="I7" i="10"/>
  <c r="H17" i="10"/>
  <c r="I17" i="10"/>
  <c r="F11" i="9"/>
  <c r="C11" i="9"/>
  <c r="H32" i="10"/>
  <c r="G23" i="10"/>
  <c r="D23" i="10"/>
  <c r="G16" i="10"/>
  <c r="D16" i="10"/>
  <c r="G6" i="10"/>
  <c r="D6" i="10"/>
  <c r="E16" i="10"/>
  <c r="G30" i="10"/>
  <c r="E30" i="10"/>
  <c r="E29" i="10" s="1"/>
  <c r="E28" i="10" s="1"/>
  <c r="D10" i="9" s="1"/>
  <c r="D30" i="10"/>
  <c r="G14" i="10"/>
  <c r="E14" i="10"/>
  <c r="E13" i="10" s="1"/>
  <c r="D14" i="10"/>
  <c r="G11" i="10"/>
  <c r="E11" i="10"/>
  <c r="E10" i="10" s="1"/>
  <c r="D11" i="10"/>
  <c r="H6" i="10" l="1"/>
  <c r="I6" i="10"/>
  <c r="H23" i="10"/>
  <c r="I23" i="10"/>
  <c r="H30" i="10"/>
  <c r="I30" i="10"/>
  <c r="H14" i="10"/>
  <c r="I14" i="10"/>
  <c r="H16" i="10"/>
  <c r="I16" i="10"/>
  <c r="H11" i="10"/>
  <c r="I11" i="10"/>
  <c r="G11" i="9"/>
  <c r="C20" i="9"/>
  <c r="F20" i="9"/>
  <c r="D20" i="9"/>
  <c r="G29" i="10"/>
  <c r="D29" i="10"/>
  <c r="D13" i="10"/>
  <c r="G10" i="10"/>
  <c r="D10" i="10"/>
  <c r="G13" i="10"/>
  <c r="H10" i="10" l="1"/>
  <c r="I10" i="10"/>
  <c r="H29" i="10"/>
  <c r="I29" i="10"/>
  <c r="H13" i="10"/>
  <c r="I13" i="10"/>
  <c r="G28" i="10"/>
  <c r="D28" i="10"/>
  <c r="C10" i="9" s="1"/>
  <c r="D5" i="10"/>
  <c r="C9" i="9" s="1"/>
  <c r="G5" i="10"/>
  <c r="F9" i="9" s="1"/>
  <c r="F10" i="9" l="1"/>
  <c r="H10" i="9" s="1"/>
  <c r="H28" i="10"/>
  <c r="I28" i="10"/>
  <c r="G9" i="9"/>
  <c r="H9" i="9"/>
  <c r="F13" i="9"/>
  <c r="G10" i="9"/>
  <c r="I5" i="10"/>
  <c r="C13" i="9"/>
  <c r="H5" i="10"/>
  <c r="E82" i="10"/>
  <c r="F28" i="9" l="1"/>
  <c r="G13" i="9"/>
  <c r="C28" i="9"/>
  <c r="G28" i="9" l="1"/>
  <c r="E39" i="10"/>
  <c r="E45" i="10" l="1"/>
  <c r="E68" i="10" l="1"/>
  <c r="E73" i="10" l="1"/>
  <c r="E62" i="10" l="1"/>
  <c r="I62" i="10" l="1"/>
  <c r="F40" i="10"/>
  <c r="F32" i="10" l="1"/>
  <c r="I40" i="10"/>
  <c r="E11" i="9" l="1"/>
  <c r="I32" i="10"/>
  <c r="E13" i="9" l="1"/>
  <c r="H11" i="9"/>
  <c r="E28" i="9" l="1"/>
  <c r="H28" i="9" s="1"/>
  <c r="H13" i="9"/>
  <c r="E42" i="10" l="1"/>
  <c r="E38" i="10"/>
  <c r="D9" i="7" l="1"/>
  <c r="D8" i="7"/>
  <c r="D7" i="7"/>
  <c r="D6" i="7"/>
  <c r="D5" i="7"/>
  <c r="D4" i="7"/>
  <c r="D3" i="7"/>
  <c r="D10" i="12" l="1"/>
  <c r="H10" i="12" s="1"/>
  <c r="D12" i="12"/>
  <c r="H12" i="12" s="1"/>
  <c r="E44" i="10"/>
  <c r="D15" i="12"/>
  <c r="H15" i="12" s="1"/>
  <c r="D16" i="12"/>
  <c r="H16" i="12" s="1"/>
  <c r="D17" i="12"/>
  <c r="H17" i="12" s="1"/>
  <c r="D18" i="12"/>
  <c r="H18" i="12" s="1"/>
  <c r="D19" i="12"/>
  <c r="H19" i="12" s="1"/>
  <c r="D20" i="12"/>
  <c r="H20" i="12" s="1"/>
  <c r="D21" i="12"/>
  <c r="H21" i="12" s="1"/>
  <c r="D23" i="12"/>
  <c r="H23" i="12" s="1"/>
  <c r="D24" i="12"/>
  <c r="H24" i="12" s="1"/>
  <c r="D25" i="12"/>
  <c r="H25" i="12" s="1"/>
  <c r="D26" i="12"/>
  <c r="H26" i="12" s="1"/>
  <c r="D29" i="12"/>
  <c r="H29" i="12" s="1"/>
  <c r="D30" i="12"/>
  <c r="H30" i="12" s="1"/>
  <c r="D31" i="12"/>
  <c r="H31" i="12" s="1"/>
  <c r="D32" i="12"/>
  <c r="H32" i="12" s="1"/>
  <c r="D33" i="12"/>
  <c r="H33" i="12" s="1"/>
  <c r="D34" i="12"/>
  <c r="H34" i="12" s="1"/>
  <c r="D35" i="12"/>
  <c r="H35" i="12" s="1"/>
  <c r="D37" i="12"/>
  <c r="H37" i="12" s="1"/>
  <c r="D38" i="12"/>
  <c r="H38" i="12" s="1"/>
  <c r="E58" i="10"/>
  <c r="D41" i="12"/>
  <c r="H41" i="12" s="1"/>
  <c r="D42" i="12"/>
  <c r="H42" i="12" s="1"/>
  <c r="D43" i="12"/>
  <c r="H43" i="12" s="1"/>
  <c r="D44" i="12"/>
  <c r="H44" i="12" s="1"/>
  <c r="D45" i="12"/>
  <c r="H45" i="12" s="1"/>
  <c r="D47" i="12"/>
  <c r="H47" i="12" s="1"/>
  <c r="D48" i="12"/>
  <c r="H48" i="12" s="1"/>
  <c r="E64" i="10"/>
  <c r="D52" i="12"/>
  <c r="H52" i="12" s="1"/>
  <c r="E66" i="10"/>
  <c r="D53" i="12"/>
  <c r="H53" i="12" s="1"/>
  <c r="E67" i="10"/>
  <c r="D54" i="12"/>
  <c r="H54" i="12" s="1"/>
  <c r="E72" i="10"/>
  <c r="E71" i="10" s="1"/>
  <c r="E70" i="10" s="1"/>
  <c r="E51" i="10"/>
  <c r="E65" i="10"/>
  <c r="E69" i="10"/>
  <c r="E76" i="10"/>
  <c r="E75" i="10" s="1"/>
  <c r="E74" i="10" s="1"/>
  <c r="D127" i="12"/>
  <c r="H127" i="12" s="1"/>
  <c r="D43" i="11" l="1"/>
  <c r="H43" i="11" s="1"/>
  <c r="D28" i="12"/>
  <c r="H28" i="12" s="1"/>
  <c r="D14" i="12"/>
  <c r="H14" i="12" s="1"/>
  <c r="D42" i="11"/>
  <c r="H42" i="11" s="1"/>
  <c r="D8" i="12"/>
  <c r="D41" i="11"/>
  <c r="D113" i="12"/>
  <c r="D50" i="12"/>
  <c r="H50" i="12" s="1"/>
  <c r="D44" i="11"/>
  <c r="H44" i="11" s="1"/>
  <c r="D124" i="12"/>
  <c r="H124" i="12" s="1"/>
  <c r="D34" i="11"/>
  <c r="H34" i="11" s="1"/>
  <c r="D46" i="11"/>
  <c r="H46" i="11" s="1"/>
  <c r="D55" i="12"/>
  <c r="H55" i="12" s="1"/>
  <c r="D51" i="12"/>
  <c r="H51" i="12" s="1"/>
  <c r="D126" i="12"/>
  <c r="H126" i="12" s="1"/>
  <c r="D35" i="11"/>
  <c r="H35" i="11" s="1"/>
  <c r="D123" i="12"/>
  <c r="H123" i="12" s="1"/>
  <c r="D33" i="11"/>
  <c r="H33" i="11" s="1"/>
  <c r="E47" i="10"/>
  <c r="E54" i="10"/>
  <c r="E57" i="10"/>
  <c r="E61" i="10"/>
  <c r="E60" i="10"/>
  <c r="E59" i="10"/>
  <c r="E52" i="10"/>
  <c r="E50" i="10"/>
  <c r="E56" i="10"/>
  <c r="E49" i="10"/>
  <c r="E63" i="10"/>
  <c r="E55" i="10"/>
  <c r="D40" i="11" l="1"/>
  <c r="H40" i="11" s="1"/>
  <c r="H41" i="11"/>
  <c r="H113" i="12"/>
  <c r="D112" i="12"/>
  <c r="D7" i="12"/>
  <c r="H8" i="12"/>
  <c r="E53" i="10"/>
  <c r="G17" i="11"/>
  <c r="G7" i="11"/>
  <c r="H112" i="12" l="1"/>
  <c r="D111" i="12"/>
  <c r="D187" i="12"/>
  <c r="D55" i="11"/>
  <c r="H55" i="11" s="1"/>
  <c r="D6" i="12"/>
  <c r="H6" i="12" s="1"/>
  <c r="H7" i="12"/>
  <c r="I17" i="11"/>
  <c r="I7" i="11"/>
  <c r="G6" i="11"/>
  <c r="G16" i="11"/>
  <c r="E48" i="10"/>
  <c r="E46" i="10" s="1"/>
  <c r="E85" i="10"/>
  <c r="H111" i="12" l="1"/>
  <c r="H187" i="12"/>
  <c r="D186" i="12"/>
  <c r="H186" i="12" s="1"/>
  <c r="I16" i="11"/>
  <c r="I6" i="11"/>
  <c r="G5" i="11"/>
  <c r="I5" i="11" l="1"/>
  <c r="D180" i="12" l="1"/>
  <c r="H180" i="12" s="1"/>
  <c r="D53" i="11"/>
  <c r="H53" i="11" s="1"/>
  <c r="D179" i="12"/>
  <c r="H179" i="12" s="1"/>
  <c r="D30" i="11"/>
  <c r="H30" i="11" s="1"/>
  <c r="D165" i="12"/>
  <c r="H165" i="12" s="1"/>
  <c r="D176" i="12"/>
  <c r="D51" i="11"/>
  <c r="D178" i="12"/>
  <c r="H178" i="12" s="1"/>
  <c r="D52" i="11"/>
  <c r="H52" i="11" s="1"/>
  <c r="D167" i="12"/>
  <c r="H167" i="12" s="1"/>
  <c r="D31" i="11"/>
  <c r="H31" i="11" s="1"/>
  <c r="D183" i="12"/>
  <c r="H183" i="12" s="1"/>
  <c r="D54" i="11"/>
  <c r="H54" i="11" s="1"/>
  <c r="D161" i="12"/>
  <c r="D28" i="11"/>
  <c r="D164" i="12"/>
  <c r="H164" i="12" s="1"/>
  <c r="D29" i="11"/>
  <c r="H29" i="11" s="1"/>
  <c r="E37" i="10"/>
  <c r="E35" i="10"/>
  <c r="E34" i="10" s="1"/>
  <c r="E80" i="10"/>
  <c r="E79" i="10" s="1"/>
  <c r="E43" i="10"/>
  <c r="E41" i="10" s="1"/>
  <c r="E40" i="10" s="1"/>
  <c r="E36" i="10"/>
  <c r="E87" i="10"/>
  <c r="E86" i="10" s="1"/>
  <c r="D50" i="11" l="1"/>
  <c r="H50" i="11" s="1"/>
  <c r="H51" i="11"/>
  <c r="H28" i="11"/>
  <c r="H176" i="12"/>
  <c r="D175" i="12"/>
  <c r="H161" i="12"/>
  <c r="D160" i="12"/>
  <c r="E78" i="10"/>
  <c r="E77" i="10" s="1"/>
  <c r="D12" i="9" s="1"/>
  <c r="E33" i="10"/>
  <c r="E32" i="10" s="1"/>
  <c r="D11" i="9" s="1"/>
  <c r="D17" i="11"/>
  <c r="E7" i="11"/>
  <c r="E6" i="11" s="1"/>
  <c r="D26" i="11" l="1"/>
  <c r="H26" i="11" s="1"/>
  <c r="H27" i="11"/>
  <c r="H175" i="12"/>
  <c r="D169" i="12"/>
  <c r="H169" i="12" s="1"/>
  <c r="H160" i="12"/>
  <c r="H17" i="11"/>
  <c r="D16" i="11"/>
  <c r="H16" i="11" s="1"/>
  <c r="E17" i="11"/>
  <c r="E16" i="11" s="1"/>
  <c r="E5" i="11" s="1"/>
  <c r="D73" i="12" l="1"/>
  <c r="D5" i="12" s="1"/>
  <c r="H5" i="12" s="1"/>
  <c r="H73" i="12" l="1"/>
  <c r="D7" i="11"/>
  <c r="D13" i="11"/>
  <c r="H13" i="11" l="1"/>
  <c r="D12" i="11"/>
  <c r="H12" i="11" s="1"/>
  <c r="H7" i="11"/>
  <c r="D6" i="11"/>
  <c r="D5" i="11" l="1"/>
  <c r="H5" i="11" s="1"/>
  <c r="H6" i="11"/>
  <c r="E25" i="10" l="1"/>
  <c r="E24" i="10" s="1"/>
  <c r="E23" i="10" s="1"/>
  <c r="E5" i="10" s="1"/>
  <c r="D9" i="9" s="1"/>
  <c r="D13" i="9" s="1"/>
  <c r="D28" i="9" s="1"/>
  <c r="H73" i="11" l="1"/>
</calcChain>
</file>

<file path=xl/sharedStrings.xml><?xml version="1.0" encoding="utf-8"?>
<sst xmlns="http://schemas.openxmlformats.org/spreadsheetml/2006/main" count="723" uniqueCount="334">
  <si>
    <t>Konto</t>
  </si>
  <si>
    <t>Naziv</t>
  </si>
  <si>
    <t>31</t>
  </si>
  <si>
    <t>18054</t>
  </si>
  <si>
    <t>DECENTRALIZIRANE FUNKCIJE- MINIMALNI FINANCIJSKI STANDARD</t>
  </si>
  <si>
    <t>18054001</t>
  </si>
  <si>
    <t>MATERIJALNI I FINANCIJSKI RASHODI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</si>
  <si>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</si>
  <si>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</si>
  <si>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</si>
  <si>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</si>
  <si>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</si>
  <si>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</si>
  <si>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32131</t>
  </si>
  <si>
    <t>Seminari, savjetovanja i simpoziji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</si>
  <si>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</si>
  <si>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</si>
  <si>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</si>
  <si>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</si>
  <si>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</si>
  <si>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</si>
  <si>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</si>
  <si>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</si>
  <si>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</si>
  <si>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</si>
  <si>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32229</t>
  </si>
  <si>
    <t>Ostali materijal i sirovine</t>
  </si>
  <si>
    <t>32231</t>
  </si>
  <si>
    <t>Električna energija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</si>
  <si>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</si>
  <si>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</si>
  <si>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</si>
  <si>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</si>
  <si>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32251</t>
  </si>
  <si>
    <t>Sitni inventar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</si>
  <si>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</si>
  <si>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</si>
  <si>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</si>
  <si>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</si>
  <si>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</si>
  <si>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</si>
  <si>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32319</t>
  </si>
  <si>
    <t>Ostale usluge za komunikaciju i prijevoz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</si>
  <si>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</si>
  <si>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</si>
  <si>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</si>
  <si>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</si>
  <si>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32341</t>
  </si>
  <si>
    <t>Opskrba vodom</t>
  </si>
  <si>
    <t>32342</t>
  </si>
  <si>
    <t>Iznošenje i odvoz smeća</t>
  </si>
  <si>
    <t>32349</t>
  </si>
  <si>
    <t>Ostale komunalne usluge</t>
  </si>
  <si>
    <t>32379</t>
  </si>
  <si>
    <t>Ostale intelektualne usluge</t>
  </si>
  <si>
    <t>32381</t>
  </si>
  <si>
    <t>Usluge ažuriranja računalnih baza</t>
  </si>
  <si>
    <t>32389</t>
  </si>
  <si>
    <t>Ostale računalne usluge</t>
  </si>
  <si>
    <t>32396</t>
  </si>
  <si>
    <t>Usluge čuvanja imovine i obveza</t>
  </si>
  <si>
    <t>32399</t>
  </si>
  <si>
    <t>Ostale nespomenute usluge</t>
  </si>
  <si>
    <t>32922</t>
  </si>
  <si>
    <t>Premije osiguranja ostale imovine</t>
  </si>
  <si>
    <t>32931</t>
  </si>
  <si>
    <t>Reprezentacija</t>
  </si>
  <si>
    <t>32941</t>
  </si>
  <si>
    <t>Tuzemne članarine</t>
  </si>
  <si>
    <t>32959</t>
  </si>
  <si>
    <t>Ostale pristojbe i naknade</t>
  </si>
  <si>
    <t>32999</t>
  </si>
  <si>
    <t>Ostali nespomenuti rashodi poslovanja</t>
  </si>
  <si>
    <t>34312</t>
  </si>
  <si>
    <t>Usluge platnog prometa</t>
  </si>
  <si>
    <t>18055</t>
  </si>
  <si>
    <t>18055002</t>
  </si>
  <si>
    <t>OSTALI PROJEKTI U OSNOVNOM ŠKOLSTVU</t>
  </si>
  <si>
    <t>11</t>
  </si>
  <si>
    <t>Opći prihodi i primici</t>
  </si>
  <si>
    <t>37219</t>
  </si>
  <si>
    <t>Ostale naknade iz proračuna u novcu</t>
  </si>
  <si>
    <t>18055006</t>
  </si>
  <si>
    <t>PRODUŽENI BORAVAK</t>
  </si>
  <si>
    <t>31111</t>
  </si>
  <si>
    <t>Plaće za zaposlene</t>
  </si>
  <si>
    <t>31212</t>
  </si>
  <si>
    <t>Nagrade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</si>
  <si>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</si>
  <si>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</si>
  <si>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</si>
  <si>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</si>
  <si>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</si>
  <si>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</si>
  <si>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31321</t>
  </si>
  <si>
    <t>Doprinosi za obvezno zdravstveno osiguranje</t>
  </si>
  <si>
    <t>32121</t>
  </si>
  <si>
    <t>Naknade za prijevoz na posao i s posla</t>
  </si>
  <si>
    <t>18055023</t>
  </si>
  <si>
    <t>STRUČNO RAZVOJNE SLUŽBE</t>
  </si>
  <si>
    <t>18055036</t>
  </si>
  <si>
    <t>ASISTENT U NASTAVI</t>
  </si>
  <si>
    <t>44</t>
  </si>
  <si>
    <t>EU fondovi-pomoći</t>
  </si>
  <si>
    <t>18055040</t>
  </si>
  <si>
    <t>SHEMA ŠKOLSKOG VOĆA</t>
  </si>
  <si>
    <t>32224</t>
  </si>
  <si>
    <t>Namirnice</t>
  </si>
  <si>
    <t>18057</t>
  </si>
  <si>
    <t>18057001</t>
  </si>
  <si>
    <t>ŠKOLSKA OPREMA</t>
  </si>
  <si>
    <t>42211</t>
  </si>
  <si>
    <t>Računala i računalna oprema</t>
  </si>
  <si>
    <t>42411</t>
  </si>
  <si>
    <t>Knjige u knjižnici</t>
  </si>
  <si>
    <t>18054004</t>
  </si>
  <si>
    <t>REDOVNA DJELATNOST OSNOVNOG OBRAZOVANJA</t>
  </si>
  <si>
    <t>49</t>
  </si>
  <si>
    <t>32955</t>
  </si>
  <si>
    <t>Novčana naknada poslodavca zbog nezapošljavanja osoba s invaliditetom</t>
  </si>
  <si>
    <t>25</t>
  </si>
  <si>
    <t>55</t>
  </si>
  <si>
    <t>32363</t>
  </si>
  <si>
    <t>Laboratorijske usluge</t>
  </si>
  <si>
    <t>18055039</t>
  </si>
  <si>
    <t>NABAVA ŠKOLSKIH UDŽBENIKA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</si>
  <si>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</si>
  <si>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</si>
  <si>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</si>
  <si>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</si>
  <si>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</si>
  <si>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</si>
  <si>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32244</t>
  </si>
  <si>
    <t>Ostali materijal i dijelovi za tekuće i investicijsko održavanje</t>
  </si>
  <si>
    <t>32343</t>
  </si>
  <si>
    <t>Deratizacija i dezinsekcija</t>
  </si>
  <si>
    <t>Licence</t>
  </si>
  <si>
    <t>32373</t>
  </si>
  <si>
    <t>Usluge odvjetnika i pravnog savjetovanja</t>
  </si>
  <si>
    <t>32391</t>
  </si>
  <si>
    <t>Grafičke i tiskarske usluge, usluge kopiranja i uvezivanja i slično</t>
  </si>
  <si>
    <t>37221</t>
  </si>
  <si>
    <t>Sufinanciranje cijene prijevoza</t>
  </si>
  <si>
    <t>31332</t>
  </si>
  <si>
    <t>Doprinos za obvezno osiguranje u slučaju nazaposlenosti</t>
  </si>
  <si>
    <t>32361</t>
  </si>
  <si>
    <t>Obvezni i preventivni zdravstveni pregledi zaposlenika</t>
  </si>
  <si>
    <t>Donacije i ostali namjenski prihodi proračunskih korisnika</t>
  </si>
  <si>
    <t>Vlastiti prihodi proračunskih korisnika</t>
  </si>
  <si>
    <t>32312</t>
  </si>
  <si>
    <t>Usluge interneta</t>
  </si>
  <si>
    <t>32353</t>
  </si>
  <si>
    <t>Najamnine za opremu</t>
  </si>
  <si>
    <t>34311</t>
  </si>
  <si>
    <t>Usluge banaka</t>
  </si>
  <si>
    <t>42273</t>
  </si>
  <si>
    <t>Oprema</t>
  </si>
  <si>
    <t>Tekuće pomoći proračunskim korisnicima iz proračuna koji im nije nadležan</t>
  </si>
  <si>
    <t>Plaće po sudskim presudama</t>
  </si>
  <si>
    <t>Prihodi od pruženih usluga</t>
  </si>
  <si>
    <t>Višak</t>
  </si>
  <si>
    <t>Materijal i dijelovi za tekuće i investicijsko održavanje gređev.</t>
  </si>
  <si>
    <t>Uredski namještaj</t>
  </si>
  <si>
    <t>Uređaji</t>
  </si>
  <si>
    <t>Troškovi sudskih postupaka</t>
  </si>
  <si>
    <t>Doprinosi za obvezno osiguranje u slučaju nezaposlenosti</t>
  </si>
  <si>
    <t>Doprinosi za ozljede na radu</t>
  </si>
  <si>
    <t>Zatezne kamate za poreze</t>
  </si>
  <si>
    <t>Zatezne kamate na doprinose</t>
  </si>
  <si>
    <t>OSNOVNA ŠKOLA IVANA GUNDULIĆA</t>
  </si>
  <si>
    <t>DUBROVNIK</t>
  </si>
  <si>
    <t>Ostale zatezne kamate</t>
  </si>
  <si>
    <t>TEKUĆE I INVESTICIJSKO ODRŽAVANJE IZNAD MINIMALNOG STANDARDA</t>
  </si>
  <si>
    <t>Usluge tekuĆeg i investicijskog održavanja graðevinskih objekata</t>
  </si>
  <si>
    <t>KRUH I PECIVA</t>
  </si>
  <si>
    <t>MESO I MESNE PRERAĐEVINE</t>
  </si>
  <si>
    <t>VOĆE I POVRĆE (BEZ ŠKOLSKOG VOĆA)</t>
  </si>
  <si>
    <t>OSTALE NAMIRNICE</t>
  </si>
  <si>
    <t>MATERIJAL ZA ČIŠĆENJE</t>
  </si>
  <si>
    <t>ELEKTRIČNA ENERGIJA</t>
  </si>
  <si>
    <t>ŠKOLSKO VOĆE</t>
  </si>
  <si>
    <t>32393</t>
  </si>
  <si>
    <t>Uređenje prostora</t>
  </si>
  <si>
    <t>Doprinosi za obvezno ZO - ugovor o djelu</t>
  </si>
  <si>
    <t>Naknada za smještaj na službenom putu u zemlji</t>
  </si>
  <si>
    <t>Naknada za prijevoz na službenom putu u zemlji</t>
  </si>
  <si>
    <t>32372</t>
  </si>
  <si>
    <t>Ugovori o djelu</t>
  </si>
  <si>
    <t>42231</t>
  </si>
  <si>
    <t>Oprema za grijanje, ventilaciju i hlađenje</t>
  </si>
  <si>
    <t xml:space="preserve">Namirnice </t>
  </si>
  <si>
    <t>Grafičke i tiskarske usluge, usluge kopiranja, uvezivanja i slično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</si>
  <si>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</si>
  <si>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</si>
  <si>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</si>
  <si>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</si>
  <si>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</si>
  <si>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</si>
  <si>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financijski rashodi</t>
  </si>
  <si>
    <t>Rashodi za nabavu proizvedene dugotrajne imovine</t>
  </si>
  <si>
    <t>Postrojenja i oprema</t>
  </si>
  <si>
    <t>Troškovi sudskog postupka</t>
  </si>
  <si>
    <t>Zatezne kamate za doprinose iz i na</t>
  </si>
  <si>
    <t>Zatezne kamate na poreze i prireze</t>
  </si>
  <si>
    <t>Doprinos za obv.osig. U slučaju nezaposlenosti</t>
  </si>
  <si>
    <t>32141</t>
  </si>
  <si>
    <t>Naknada za korištenje privatnog automobila u službene svrhe</t>
  </si>
  <si>
    <t>Dop.za obvezno os.u slučaju nezaposl.</t>
  </si>
  <si>
    <t>34339</t>
  </si>
  <si>
    <t>Naknade troškova osobama izvan radnog odnosa</t>
  </si>
  <si>
    <t>I. OPĆI DIO</t>
  </si>
  <si>
    <t>A. RAČUN PRIHODA I RASHODA</t>
  </si>
  <si>
    <t>IZVRŠENJE 01.-06.2021.</t>
  </si>
  <si>
    <t>INDEKS</t>
  </si>
  <si>
    <t>PRIHODI POSLOVANJA</t>
  </si>
  <si>
    <t>PRIHODI OD PRODAJE NEFINANCIJSKE IMOVINE</t>
  </si>
  <si>
    <t>RASHODI  POSLOVANJA</t>
  </si>
  <si>
    <t>RASHODI ZA NABAVU NEFINANCIJSKE IMOVINE</t>
  </si>
  <si>
    <t>RAZLIKA - VIŠAK / MANJAK</t>
  </si>
  <si>
    <t>B. RAČUN FINANCIRANJA</t>
  </si>
  <si>
    <t>PRIMICI OD FINANANCIJSKE IMOVINE I ZADUŽIVANJA</t>
  </si>
  <si>
    <t>IZDACI ZA FINANCIJSKU IMOVINU I OTPLATE ZAJMOVA</t>
  </si>
  <si>
    <t>NETO FINANCIRANJE</t>
  </si>
  <si>
    <t>C. RASPOLOŽIVA SREDSTVA IZ PREDHODNE GODINE</t>
  </si>
  <si>
    <t>VIŠAK/MANJAK PRIHODA IZ PREDHODNE GODINE</t>
  </si>
  <si>
    <t>VIŠAK / MANJAK + NETO FINANCIRANJE+MANJAK PRIHODA IZ PREDHODNE GODINE</t>
  </si>
  <si>
    <t>POLUGODIŠNJI IZVJEŠTAJ O IZVRŠENJU FINANCIJSKOG PLANA OSNOVNE ŠKOLE IVANA GUNDULIĆA DUBROVNIK</t>
  </si>
  <si>
    <t>IZVRŠENJE 01.-06.2022.</t>
  </si>
  <si>
    <t>PLAN 2022.</t>
  </si>
  <si>
    <t>PRIHODI I RASHODI PREMA EKONOMSKOJ KLASIFIKACIJI</t>
  </si>
  <si>
    <t>BROJČANA OZNAKA I NAZIV RAČUNA PRIHODA I RAHODA</t>
  </si>
  <si>
    <t>Pomoći iz inozemstva(darovnice) i od subjekata unutar općeg proračuna</t>
  </si>
  <si>
    <t>Prihodi od imovine</t>
  </si>
  <si>
    <t>641</t>
  </si>
  <si>
    <t>Prihodi od financijske imovine</t>
  </si>
  <si>
    <t>6413</t>
  </si>
  <si>
    <t>Kamate na oročena sredstva i depozite po viđenju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</si>
  <si>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</si>
  <si>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</si>
  <si>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</si>
  <si>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</si>
  <si>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</si>
  <si>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Višak/manjak prihoda</t>
  </si>
  <si>
    <t>Prihodi od prodaje proizvedene dugotrajne imovine</t>
  </si>
  <si>
    <t>311</t>
  </si>
  <si>
    <t>Plaće za redovan rad</t>
  </si>
  <si>
    <t>312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</si>
  <si>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</si>
  <si>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</si>
  <si>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</si>
  <si>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</si>
  <si>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</si>
  <si>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</si>
  <si>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</si>
  <si>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</si>
  <si>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</si>
  <si>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</si>
  <si>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</si>
  <si>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</si>
  <si>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</si>
  <si>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</si>
  <si>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</si>
  <si>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</si>
  <si>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 i norme</t>
  </si>
  <si>
    <t>Pristojbe i naknade</t>
  </si>
  <si>
    <t>Bankarske usluge i usluge platnog prometa</t>
  </si>
  <si>
    <t>Uredska oprema i namještaj</t>
  </si>
  <si>
    <t>Komunikacijska oprema</t>
  </si>
  <si>
    <t>Oprema za održavanje i zaštitu</t>
  </si>
  <si>
    <t xml:space="preserve">Pomoći proračunskim korisnicima iz proračuna koji im nije nadležan </t>
  </si>
  <si>
    <t>Kapitalne pomoći proračunskim korisnicima iz proračuna koji im nije nadležan</t>
  </si>
  <si>
    <t>Prihodi od prodaje proizvoda i robe</t>
  </si>
  <si>
    <t>Tekuće donacije</t>
  </si>
  <si>
    <t>Kapitalne donacije</t>
  </si>
  <si>
    <t>Prihodi iz  nadležnog proračuna za financiranje rashoda poslovanja</t>
  </si>
  <si>
    <t>Prihodi iz nadležnog proračuna za financiranje rashoda za nabavu nefinancijske imovine</t>
  </si>
  <si>
    <t>Stambeni objekti</t>
  </si>
  <si>
    <t xml:space="preserve">Prihodi iz nadležnog proračuna za financiranje redovne djelatnosti proračunskih
korisnika </t>
  </si>
  <si>
    <t>Prihodi iz nadležnog proračuna i od HZZO-a na temelju ugovornih obveza</t>
  </si>
  <si>
    <t xml:space="preserve">Donacije od pravnih i fizičkih osoba izvan općeg proračuna i povrat donacija po protestiranim jamstvima </t>
  </si>
  <si>
    <t>Prihodi od prodaje proizvoda i robe te pruženih usluga</t>
  </si>
  <si>
    <t>Prihodi od prodaje proizvoda i robe te pruženih usluga, i prihodi od donacija te povrati po protestiranim jamstvima</t>
  </si>
  <si>
    <t>Prihodi od prodaje građevinskih objekata</t>
  </si>
  <si>
    <t>Ostale naknade troškova zaposlenima</t>
  </si>
  <si>
    <t>Materijal i sirovine</t>
  </si>
  <si>
    <t>3296</t>
  </si>
  <si>
    <t xml:space="preserve">Ostali nespomenuti rashodi poslovanja </t>
  </si>
  <si>
    <t xml:space="preserve">Zatezne kamate </t>
  </si>
  <si>
    <t xml:space="preserve">Naknade građanima i kućanstvima u novcu </t>
  </si>
  <si>
    <t xml:space="preserve">RASHODI POSLOVANJA </t>
  </si>
  <si>
    <t xml:space="preserve">Rashodi za zaposlene </t>
  </si>
  <si>
    <t xml:space="preserve">Plaće (bruto) </t>
  </si>
  <si>
    <t xml:space="preserve">Doprinosi na plaće </t>
  </si>
  <si>
    <t xml:space="preserve">Materijalni rashodi </t>
  </si>
  <si>
    <t xml:space="preserve">Naknade troškova zaposlenima </t>
  </si>
  <si>
    <t xml:space="preserve">Rashodi za materijal i energiju </t>
  </si>
  <si>
    <t xml:space="preserve">Rashodi za usluge </t>
  </si>
  <si>
    <t xml:space="preserve">Financijski rashodi </t>
  </si>
  <si>
    <t xml:space="preserve">Naknade građanima i kućanstvima na temelju osiguranja i druge naknade </t>
  </si>
  <si>
    <t>TEKUĆI PLAN 2022.</t>
  </si>
  <si>
    <t>6=5/2*100</t>
  </si>
  <si>
    <t>6=5/4*100</t>
  </si>
  <si>
    <t xml:space="preserve"> </t>
  </si>
  <si>
    <t xml:space="preserve">Ostale naknade građanima i kućanstvima iz proračuna </t>
  </si>
  <si>
    <t xml:space="preserve">Instrumenti, uređaji i strojevi </t>
  </si>
  <si>
    <t>Sportska i glazbena oprema</t>
  </si>
  <si>
    <t>Uređaji, strojevi i oprema za ostale namjene</t>
  </si>
  <si>
    <t>Knjige, umjetnička djela i ostale izložbene vrijednosti (AOP 378 do 381)</t>
  </si>
  <si>
    <t xml:space="preserve">Knjige </t>
  </si>
  <si>
    <t>PRIHODI I RASHODI PREMA IZVORIMA FINANCIRANJA</t>
  </si>
  <si>
    <t>BROJČANA OZNAKA I NAZIV IZVORA FINANCIRANJA</t>
  </si>
  <si>
    <t>UKUPNO PO IZVORIMA (PRIHODI )</t>
  </si>
  <si>
    <t>Pomoći proračunu iz drugih proračuna</t>
  </si>
  <si>
    <t>Vlastiti prihodi</t>
  </si>
  <si>
    <t>Prihodi za posebne namjene</t>
  </si>
  <si>
    <t>Donacije i ostali namjenski prihod proračunskih korisnika</t>
  </si>
  <si>
    <t>Pomoli iz drugih proračuna za plaće te ostale rashode za zaposlene</t>
  </si>
  <si>
    <t>EU fondovi - Pomoći</t>
  </si>
  <si>
    <t>Namjenske tekuće pomoći</t>
  </si>
  <si>
    <t>UKUPNO PO IZVORIMA (Rashodi)</t>
  </si>
  <si>
    <t>Ostali rashodi za službena putovanja</t>
  </si>
  <si>
    <t>Pomoći iz drugih proračuna za plaće te ostale rashode za zaposlene</t>
  </si>
  <si>
    <t>Pomoći proračunskim korisnicima iz proračuna koji im nije nadležan</t>
  </si>
  <si>
    <t>Donacije pravnih i fizičkih osoba izvan općeg područja</t>
  </si>
  <si>
    <t>Ostale naknade iz proračuna kućanstvima</t>
  </si>
  <si>
    <t xml:space="preserve">Višak  </t>
  </si>
  <si>
    <t>Vlastiti rashodi</t>
  </si>
  <si>
    <t>POLUGODIŠNJI IZVJEŠTAJ O IZVRŠENJU FINANCIJSKOG PLANA ZA 2022.G.</t>
  </si>
  <si>
    <t>Srpanj 2022.g.</t>
  </si>
  <si>
    <t>POSEBNI DIO</t>
  </si>
  <si>
    <t>RASHODI PREMA PROJEKTIMA</t>
  </si>
  <si>
    <t>RASHODI UKUPNO</t>
  </si>
  <si>
    <t>DECENTRALIZIRANE FUNKCIJE - IZNAD MIN. FINANCIJSKOG STANDARDA</t>
  </si>
  <si>
    <t>KAPITALNO ULAGANJE U ŠKOLSTVO - IZNAD MIN. FINANCIJSKOG STANDARDA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</si>
</sst>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##"/>
  </numFmts>
  <fonts count="29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sz val="10"/>
      <name val="Arial"/>
      <charset val="238"/>
    </font>
    <font>
      <sz val="10"/>
      <color indexed="8"/>
      <name val="MS Sans Serif"/>
      <family val="2"/>
      <charset val="238"/>
    </font>
    <font>
      <sz val="10"/>
      <name val="Geneva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/>
    <xf numFmtId="0" fontId="13" fillId="0" borderId="0"/>
    <xf numFmtId="0" fontId="24" fillId="0" borderId="0"/>
    <xf numFmtId="0" fontId="10" fillId="0" borderId="0"/>
    <xf numFmtId="0" fontId="10" fillId="0" borderId="0"/>
    <xf numFmtId="0" fontId="10" fillId="0" borderId="0"/>
  </cellStyleXfs>
  <cellXfs count="161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4" fontId="0" fillId="0" borderId="0" xfId="0" applyNumberFormat="1" applyFill="1"/>
    <xf numFmtId="4" fontId="3" fillId="0" borderId="0" xfId="0" applyNumberFormat="1" applyFont="1" applyFill="1"/>
    <xf numFmtId="0" fontId="2" fillId="0" borderId="0" xfId="1" applyAlignment="1">
      <alignment horizontal="center" vertical="center"/>
    </xf>
    <xf numFmtId="0" fontId="2" fillId="0" borderId="0" xfId="1"/>
    <xf numFmtId="4" fontId="0" fillId="0" borderId="2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0" fontId="1" fillId="0" borderId="0" xfId="2"/>
    <xf numFmtId="4" fontId="1" fillId="0" borderId="0" xfId="2" applyNumberFormat="1"/>
    <xf numFmtId="49" fontId="0" fillId="0" borderId="2" xfId="0" applyNumberFormat="1" applyFill="1" applyBorder="1"/>
    <xf numFmtId="0" fontId="15" fillId="0" borderId="0" xfId="5" applyFont="1" applyBorder="1"/>
    <xf numFmtId="0" fontId="14" fillId="0" borderId="0" xfId="5" applyFont="1" applyBorder="1" applyAlignment="1">
      <alignment horizontal="center" vertical="center" wrapText="1"/>
    </xf>
    <xf numFmtId="0" fontId="16" fillId="0" borderId="0" xfId="6" applyNumberFormat="1" applyFont="1" applyFill="1" applyBorder="1" applyAlignment="1" applyProtection="1">
      <alignment horizontal="left" wrapText="1"/>
    </xf>
    <xf numFmtId="3" fontId="17" fillId="0" borderId="0" xfId="6" applyNumberFormat="1" applyFont="1" applyFill="1" applyBorder="1" applyAlignment="1" applyProtection="1"/>
    <xf numFmtId="4" fontId="18" fillId="0" borderId="4" xfId="7" applyNumberFormat="1" applyFont="1" applyBorder="1" applyAlignment="1">
      <alignment horizontal="center" vertical="center" wrapText="1"/>
    </xf>
    <xf numFmtId="3" fontId="15" fillId="0" borderId="0" xfId="5" applyNumberFormat="1" applyFont="1" applyBorder="1"/>
    <xf numFmtId="0" fontId="20" fillId="0" borderId="0" xfId="6" quotePrefix="1" applyNumberFormat="1" applyFont="1" applyFill="1" applyBorder="1" applyAlignment="1" applyProtection="1">
      <alignment horizontal="left" wrapText="1"/>
    </xf>
    <xf numFmtId="0" fontId="20" fillId="0" borderId="1" xfId="6" quotePrefix="1" applyNumberFormat="1" applyFont="1" applyFill="1" applyBorder="1" applyAlignment="1" applyProtection="1">
      <alignment horizontal="left" wrapText="1"/>
    </xf>
    <xf numFmtId="0" fontId="19" fillId="0" borderId="0" xfId="6" quotePrefix="1" applyFont="1" applyBorder="1" applyAlignment="1">
      <alignment horizontal="left" wrapText="1"/>
    </xf>
    <xf numFmtId="3" fontId="19" fillId="0" borderId="0" xfId="6" applyNumberFormat="1" applyFont="1" applyFill="1" applyBorder="1" applyAlignment="1" applyProtection="1">
      <alignment horizontal="right" wrapText="1"/>
    </xf>
    <xf numFmtId="4" fontId="19" fillId="0" borderId="0" xfId="6" applyNumberFormat="1" applyFont="1" applyFill="1" applyBorder="1" applyAlignment="1" applyProtection="1">
      <alignment horizontal="center" wrapText="1"/>
    </xf>
    <xf numFmtId="4" fontId="17" fillId="0" borderId="0" xfId="6" applyNumberFormat="1" applyFont="1" applyFill="1" applyBorder="1" applyAlignment="1" applyProtection="1">
      <alignment horizontal="center"/>
    </xf>
    <xf numFmtId="0" fontId="20" fillId="0" borderId="5" xfId="6" quotePrefix="1" applyFont="1" applyBorder="1" applyAlignment="1">
      <alignment horizontal="left" vertical="center" wrapText="1"/>
    </xf>
    <xf numFmtId="0" fontId="19" fillId="0" borderId="0" xfId="6" quotePrefix="1" applyFont="1" applyBorder="1" applyAlignment="1">
      <alignment horizontal="right" wrapText="1"/>
    </xf>
    <xf numFmtId="0" fontId="15" fillId="0" borderId="0" xfId="5" applyFont="1" applyBorder="1" applyAlignment="1">
      <alignment horizontal="center"/>
    </xf>
    <xf numFmtId="0" fontId="20" fillId="0" borderId="5" xfId="6" quotePrefix="1" applyFont="1" applyBorder="1" applyAlignment="1">
      <alignment horizontal="center" vertical="center" wrapText="1"/>
    </xf>
    <xf numFmtId="4" fontId="21" fillId="0" borderId="4" xfId="7" applyNumberFormat="1" applyFont="1" applyBorder="1" applyAlignment="1">
      <alignment horizontal="center" vertical="center" wrapText="1"/>
    </xf>
    <xf numFmtId="0" fontId="22" fillId="0" borderId="0" xfId="5" applyFont="1" applyBorder="1"/>
    <xf numFmtId="0" fontId="23" fillId="0" borderId="0" xfId="5" applyFont="1" applyBorder="1"/>
    <xf numFmtId="0" fontId="17" fillId="0" borderId="5" xfId="6" quotePrefix="1" applyFont="1" applyBorder="1" applyAlignment="1">
      <alignment horizontal="center" vertical="center" wrapText="1"/>
    </xf>
    <xf numFmtId="3" fontId="22" fillId="0" borderId="4" xfId="7" applyNumberFormat="1" applyFont="1" applyBorder="1" applyAlignment="1">
      <alignment horizontal="center" vertical="center" wrapText="1"/>
    </xf>
    <xf numFmtId="0" fontId="20" fillId="0" borderId="5" xfId="6" quotePrefix="1" applyFont="1" applyBorder="1" applyAlignment="1">
      <alignment horizontal="left" wrapText="1"/>
    </xf>
    <xf numFmtId="3" fontId="20" fillId="0" borderId="4" xfId="6" applyNumberFormat="1" applyFont="1" applyFill="1" applyBorder="1" applyAlignment="1" applyProtection="1">
      <alignment horizontal="right"/>
    </xf>
    <xf numFmtId="3" fontId="22" fillId="0" borderId="0" xfId="5" applyNumberFormat="1" applyFont="1" applyBorder="1"/>
    <xf numFmtId="4" fontId="22" fillId="0" borderId="0" xfId="5" applyNumberFormat="1" applyFont="1" applyFill="1" applyBorder="1" applyAlignment="1">
      <alignment vertical="center"/>
    </xf>
    <xf numFmtId="3" fontId="20" fillId="0" borderId="4" xfId="6" applyNumberFormat="1" applyFont="1" applyFill="1" applyBorder="1" applyAlignment="1" applyProtection="1">
      <alignment horizontal="right" vertical="center" wrapText="1"/>
    </xf>
    <xf numFmtId="3" fontId="20" fillId="0" borderId="4" xfId="6" applyNumberFormat="1" applyFont="1" applyFill="1" applyBorder="1" applyAlignment="1" applyProtection="1">
      <alignment horizontal="right" wrapText="1"/>
    </xf>
    <xf numFmtId="3" fontId="20" fillId="0" borderId="5" xfId="6" quotePrefix="1" applyNumberFormat="1" applyFont="1" applyBorder="1" applyAlignment="1">
      <alignment horizontal="right" vertical="center" wrapText="1"/>
    </xf>
    <xf numFmtId="0" fontId="22" fillId="0" borderId="0" xfId="8" applyFont="1" applyFill="1" applyBorder="1"/>
    <xf numFmtId="0" fontId="21" fillId="0" borderId="5" xfId="8" applyFont="1" applyFill="1" applyBorder="1" applyAlignment="1">
      <alignment horizontal="center" vertical="center" wrapText="1"/>
    </xf>
    <xf numFmtId="0" fontId="21" fillId="0" borderId="6" xfId="8" applyFont="1" applyFill="1" applyBorder="1" applyAlignment="1">
      <alignment horizontal="center" vertical="center" wrapText="1"/>
    </xf>
    <xf numFmtId="4" fontId="21" fillId="0" borderId="6" xfId="7" applyNumberFormat="1" applyFont="1" applyBorder="1" applyAlignment="1">
      <alignment horizontal="center" vertical="center" wrapText="1"/>
    </xf>
    <xf numFmtId="0" fontId="21" fillId="0" borderId="0" xfId="8" applyFont="1" applyFill="1" applyBorder="1"/>
    <xf numFmtId="0" fontId="22" fillId="0" borderId="0" xfId="8" applyFont="1" applyFill="1" applyBorder="1" applyAlignment="1">
      <alignment horizontal="center"/>
    </xf>
    <xf numFmtId="3" fontId="22" fillId="0" borderId="0" xfId="8" applyNumberFormat="1" applyFont="1" applyFill="1" applyBorder="1" applyAlignment="1">
      <alignment horizontal="right"/>
    </xf>
    <xf numFmtId="4" fontId="22" fillId="0" borderId="0" xfId="8" applyNumberFormat="1" applyFont="1" applyFill="1" applyBorder="1" applyAlignment="1">
      <alignment horizontal="right"/>
    </xf>
    <xf numFmtId="3" fontId="22" fillId="0" borderId="0" xfId="8" applyNumberFormat="1" applyFont="1" applyFill="1" applyBorder="1"/>
    <xf numFmtId="0" fontId="21" fillId="0" borderId="4" xfId="8" applyFont="1" applyFill="1" applyBorder="1" applyAlignment="1">
      <alignment horizontal="left"/>
    </xf>
    <xf numFmtId="0" fontId="20" fillId="0" borderId="4" xfId="9" applyFont="1" applyFill="1" applyBorder="1" applyAlignment="1">
      <alignment horizontal="left" wrapText="1"/>
    </xf>
    <xf numFmtId="3" fontId="21" fillId="0" borderId="4" xfId="8" applyNumberFormat="1" applyFont="1" applyFill="1" applyBorder="1" applyAlignment="1">
      <alignment horizontal="right"/>
    </xf>
    <xf numFmtId="3" fontId="20" fillId="0" borderId="4" xfId="9" applyNumberFormat="1" applyFont="1" applyFill="1" applyBorder="1" applyAlignment="1">
      <alignment horizontal="right" wrapText="1"/>
    </xf>
    <xf numFmtId="0" fontId="17" fillId="0" borderId="4" xfId="9" applyFont="1" applyFill="1" applyBorder="1" applyAlignment="1">
      <alignment horizontal="left" wrapText="1"/>
    </xf>
    <xf numFmtId="3" fontId="17" fillId="0" borderId="4" xfId="9" applyNumberFormat="1" applyFont="1" applyFill="1" applyBorder="1" applyAlignment="1">
      <alignment horizontal="right" wrapText="1"/>
    </xf>
    <xf numFmtId="0" fontId="22" fillId="0" borderId="4" xfId="8" applyFont="1" applyFill="1" applyBorder="1" applyAlignment="1">
      <alignment horizontal="left"/>
    </xf>
    <xf numFmtId="3" fontId="22" fillId="0" borderId="4" xfId="8" applyNumberFormat="1" applyFont="1" applyFill="1" applyBorder="1" applyAlignment="1">
      <alignment horizontal="right"/>
    </xf>
    <xf numFmtId="0" fontId="20" fillId="0" borderId="4" xfId="10" applyFont="1" applyFill="1" applyBorder="1" applyAlignment="1">
      <alignment horizontal="left" wrapText="1"/>
    </xf>
    <xf numFmtId="0" fontId="17" fillId="0" borderId="4" xfId="10" applyFont="1" applyFill="1" applyBorder="1" applyAlignment="1">
      <alignment horizontal="left" wrapText="1"/>
    </xf>
    <xf numFmtId="0" fontId="20" fillId="0" borderId="4" xfId="11" applyFont="1" applyFill="1" applyBorder="1" applyAlignment="1">
      <alignment horizontal="left" wrapText="1"/>
    </xf>
    <xf numFmtId="0" fontId="17" fillId="0" borderId="4" xfId="11" applyFont="1" applyFill="1" applyBorder="1" applyAlignment="1">
      <alignment horizontal="left" wrapText="1"/>
    </xf>
    <xf numFmtId="9" fontId="21" fillId="0" borderId="4" xfId="3" applyFont="1" applyFill="1" applyBorder="1" applyAlignment="1">
      <alignment horizontal="center"/>
    </xf>
    <xf numFmtId="0" fontId="26" fillId="0" borderId="5" xfId="8" applyFont="1" applyFill="1" applyBorder="1" applyAlignment="1">
      <alignment horizontal="center" vertical="center" wrapText="1"/>
    </xf>
    <xf numFmtId="0" fontId="26" fillId="0" borderId="7" xfId="8" applyFont="1" applyFill="1" applyBorder="1" applyAlignment="1">
      <alignment horizontal="center" vertical="center" wrapText="1"/>
    </xf>
    <xf numFmtId="0" fontId="27" fillId="0" borderId="5" xfId="6" quotePrefix="1" applyFont="1" applyBorder="1" applyAlignment="1">
      <alignment horizontal="center" vertical="center" wrapText="1"/>
    </xf>
    <xf numFmtId="3" fontId="28" fillId="0" borderId="4" xfId="7" applyNumberFormat="1" applyFont="1" applyBorder="1" applyAlignment="1">
      <alignment horizontal="center" vertical="center" wrapText="1"/>
    </xf>
    <xf numFmtId="4" fontId="28" fillId="0" borderId="4" xfId="7" applyNumberFormat="1" applyFont="1" applyBorder="1" applyAlignment="1">
      <alignment horizontal="center" vertical="center" wrapText="1"/>
    </xf>
    <xf numFmtId="0" fontId="25" fillId="2" borderId="4" xfId="8" applyFont="1" applyFill="1" applyBorder="1" applyAlignment="1">
      <alignment horizontal="left"/>
    </xf>
    <xf numFmtId="0" fontId="19" fillId="2" borderId="4" xfId="10" applyFont="1" applyFill="1" applyBorder="1" applyAlignment="1">
      <alignment horizontal="left" wrapText="1"/>
    </xf>
    <xf numFmtId="3" fontId="25" fillId="2" borderId="4" xfId="8" applyNumberFormat="1" applyFont="1" applyFill="1" applyBorder="1" applyAlignment="1">
      <alignment horizontal="right"/>
    </xf>
    <xf numFmtId="0" fontId="25" fillId="0" borderId="0" xfId="8" applyFont="1" applyFill="1" applyBorder="1"/>
    <xf numFmtId="0" fontId="19" fillId="2" borderId="4" xfId="9" applyFont="1" applyFill="1" applyBorder="1" applyAlignment="1">
      <alignment horizontal="left" wrapText="1"/>
    </xf>
    <xf numFmtId="9" fontId="25" fillId="2" borderId="4" xfId="3" applyFont="1" applyFill="1" applyBorder="1" applyAlignment="1">
      <alignment horizontal="center"/>
    </xf>
    <xf numFmtId="9" fontId="22" fillId="0" borderId="4" xfId="3" applyFont="1" applyFill="1" applyBorder="1" applyAlignment="1">
      <alignment horizontal="center"/>
    </xf>
    <xf numFmtId="9" fontId="20" fillId="0" borderId="4" xfId="3" applyFont="1" applyFill="1" applyBorder="1" applyAlignment="1" applyProtection="1">
      <alignment horizontal="center" vertical="center"/>
    </xf>
    <xf numFmtId="0" fontId="22" fillId="0" borderId="0" xfId="5" applyFont="1"/>
    <xf numFmtId="0" fontId="21" fillId="0" borderId="5" xfId="5" applyFont="1" applyFill="1" applyBorder="1" applyAlignment="1">
      <alignment horizontal="center" vertical="center" wrapText="1"/>
    </xf>
    <xf numFmtId="0" fontId="21" fillId="0" borderId="6" xfId="5" applyFont="1" applyFill="1" applyBorder="1" applyAlignment="1">
      <alignment horizontal="center" vertical="center" wrapText="1"/>
    </xf>
    <xf numFmtId="0" fontId="21" fillId="0" borderId="7" xfId="5" applyFont="1" applyFill="1" applyBorder="1" applyAlignment="1">
      <alignment horizontal="center" vertical="center" wrapText="1"/>
    </xf>
    <xf numFmtId="0" fontId="21" fillId="0" borderId="4" xfId="5" applyFont="1" applyFill="1" applyBorder="1" applyAlignment="1">
      <alignment horizontal="left" vertical="center"/>
    </xf>
    <xf numFmtId="0" fontId="20" fillId="0" borderId="4" xfId="9" applyFont="1" applyFill="1" applyBorder="1" applyAlignment="1">
      <alignment horizontal="left" vertical="center" wrapText="1"/>
    </xf>
    <xf numFmtId="3" fontId="20" fillId="0" borderId="4" xfId="9" applyNumberFormat="1" applyFont="1" applyFill="1" applyBorder="1" applyAlignment="1">
      <alignment horizontal="right" vertical="center" wrapText="1"/>
    </xf>
    <xf numFmtId="3" fontId="22" fillId="0" borderId="0" xfId="5" applyNumberFormat="1" applyFont="1"/>
    <xf numFmtId="4" fontId="22" fillId="0" borderId="0" xfId="5" applyNumberFormat="1" applyFont="1"/>
    <xf numFmtId="0" fontId="21" fillId="0" borderId="4" xfId="5" applyFont="1" applyFill="1" applyBorder="1" applyAlignment="1">
      <alignment horizontal="left"/>
    </xf>
    <xf numFmtId="0" fontId="22" fillId="0" borderId="0" xfId="5" applyFont="1" applyAlignment="1"/>
    <xf numFmtId="0" fontId="22" fillId="0" borderId="4" xfId="5" applyFont="1" applyFill="1" applyBorder="1" applyAlignment="1">
      <alignment horizontal="left"/>
    </xf>
    <xf numFmtId="3" fontId="21" fillId="0" borderId="4" xfId="5" applyNumberFormat="1" applyFont="1" applyFill="1" applyBorder="1" applyAlignment="1">
      <alignment horizontal="right"/>
    </xf>
    <xf numFmtId="3" fontId="22" fillId="0" borderId="4" xfId="5" applyNumberFormat="1" applyFont="1" applyFill="1" applyBorder="1" applyAlignment="1">
      <alignment horizontal="right"/>
    </xf>
    <xf numFmtId="3" fontId="21" fillId="0" borderId="4" xfId="5" applyNumberFormat="1" applyFont="1" applyBorder="1" applyAlignment="1"/>
    <xf numFmtId="0" fontId="21" fillId="0" borderId="0" xfId="5" applyFont="1" applyAlignment="1"/>
    <xf numFmtId="9" fontId="21" fillId="0" borderId="4" xfId="3" applyFont="1" applyFill="1" applyBorder="1" applyAlignment="1">
      <alignment horizontal="center" vertical="center"/>
    </xf>
    <xf numFmtId="0" fontId="22" fillId="0" borderId="0" xfId="5" applyFont="1" applyAlignment="1">
      <alignment vertical="center"/>
    </xf>
    <xf numFmtId="9" fontId="25" fillId="4" borderId="4" xfId="3" applyFont="1" applyFill="1" applyBorder="1" applyAlignment="1">
      <alignment horizontal="center"/>
    </xf>
    <xf numFmtId="4" fontId="19" fillId="4" borderId="0" xfId="0" applyNumberFormat="1" applyFont="1" applyFill="1"/>
    <xf numFmtId="4" fontId="3" fillId="5" borderId="0" xfId="0" applyNumberFormat="1" applyFont="1" applyFill="1"/>
    <xf numFmtId="4" fontId="3" fillId="3" borderId="2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3" fillId="5" borderId="3" xfId="0" applyNumberFormat="1" applyFont="1" applyFill="1" applyBorder="1" applyAlignment="1">
      <alignment horizontal="right"/>
    </xf>
    <xf numFmtId="4" fontId="19" fillId="4" borderId="4" xfId="0" applyNumberFormat="1" applyFont="1" applyFill="1" applyBorder="1" applyAlignment="1">
      <alignment horizontal="right"/>
    </xf>
    <xf numFmtId="4" fontId="3" fillId="6" borderId="2" xfId="0" applyNumberFormat="1" applyFont="1" applyFill="1" applyBorder="1" applyAlignment="1">
      <alignment horizontal="right"/>
    </xf>
    <xf numFmtId="4" fontId="3" fillId="6" borderId="0" xfId="0" applyNumberFormat="1" applyFont="1" applyFill="1"/>
    <xf numFmtId="49" fontId="3" fillId="3" borderId="2" xfId="0" applyNumberFormat="1" applyFont="1" applyFill="1" applyBorder="1"/>
    <xf numFmtId="4" fontId="19" fillId="0" borderId="0" xfId="0" applyNumberFormat="1" applyFont="1" applyFill="1"/>
    <xf numFmtId="9" fontId="3" fillId="5" borderId="3" xfId="3" applyFont="1" applyFill="1" applyBorder="1" applyAlignment="1">
      <alignment horizontal="right"/>
    </xf>
    <xf numFmtId="9" fontId="3" fillId="3" borderId="2" xfId="3" applyFont="1" applyFill="1" applyBorder="1" applyAlignment="1">
      <alignment horizontal="right"/>
    </xf>
    <xf numFmtId="9" fontId="0" fillId="0" borderId="2" xfId="3" applyFont="1" applyFill="1" applyBorder="1" applyAlignment="1">
      <alignment horizontal="right"/>
    </xf>
    <xf numFmtId="9" fontId="3" fillId="0" borderId="2" xfId="3" applyFont="1" applyFill="1" applyBorder="1" applyAlignment="1">
      <alignment horizontal="right"/>
    </xf>
    <xf numFmtId="9" fontId="4" fillId="0" borderId="2" xfId="3" applyFont="1" applyFill="1" applyBorder="1" applyAlignment="1">
      <alignment horizontal="right"/>
    </xf>
    <xf numFmtId="9" fontId="0" fillId="0" borderId="2" xfId="3" applyFont="1" applyBorder="1" applyAlignment="1">
      <alignment horizontal="right"/>
    </xf>
    <xf numFmtId="9" fontId="0" fillId="0" borderId="2" xfId="3" applyFont="1" applyBorder="1"/>
    <xf numFmtId="9" fontId="3" fillId="6" borderId="2" xfId="3" applyFont="1" applyFill="1" applyBorder="1" applyAlignment="1">
      <alignment horizontal="right"/>
    </xf>
    <xf numFmtId="3" fontId="22" fillId="0" borderId="0" xfId="5" applyNumberFormat="1" applyFont="1" applyAlignment="1"/>
    <xf numFmtId="49" fontId="21" fillId="0" borderId="5" xfId="5" applyNumberFormat="1" applyFont="1" applyFill="1" applyBorder="1" applyAlignment="1">
      <alignment horizontal="center" vertical="center" wrapText="1"/>
    </xf>
    <xf numFmtId="49" fontId="21" fillId="0" borderId="6" xfId="5" applyNumberFormat="1" applyFont="1" applyFill="1" applyBorder="1" applyAlignment="1">
      <alignment horizontal="center" vertical="center" wrapText="1"/>
    </xf>
    <xf numFmtId="49" fontId="21" fillId="0" borderId="7" xfId="5" applyNumberFormat="1" applyFont="1" applyFill="1" applyBorder="1" applyAlignment="1">
      <alignment horizontal="center" vertical="center" wrapText="1"/>
    </xf>
    <xf numFmtId="49" fontId="19" fillId="4" borderId="4" xfId="0" applyNumberFormat="1" applyFont="1" applyFill="1" applyBorder="1" applyAlignment="1">
      <alignment horizontal="center"/>
    </xf>
    <xf numFmtId="49" fontId="19" fillId="4" borderId="4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3" fillId="5" borderId="3" xfId="0" applyNumberFormat="1" applyFont="1" applyFill="1" applyBorder="1"/>
    <xf numFmtId="49" fontId="3" fillId="3" borderId="2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/>
    <xf numFmtId="49" fontId="4" fillId="0" borderId="2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49" fontId="3" fillId="6" borderId="2" xfId="0" applyNumberFormat="1" applyFont="1" applyFill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22" fillId="0" borderId="0" xfId="5" applyNumberFormat="1" applyFont="1" applyFill="1"/>
    <xf numFmtId="49" fontId="22" fillId="0" borderId="0" xfId="5" applyNumberFormat="1" applyFont="1"/>
    <xf numFmtId="49" fontId="21" fillId="0" borderId="6" xfId="7" applyNumberFormat="1" applyFont="1" applyBorder="1" applyAlignment="1">
      <alignment horizontal="center" vertical="center" wrapText="1"/>
    </xf>
    <xf numFmtId="49" fontId="20" fillId="0" borderId="5" xfId="6" quotePrefix="1" applyNumberFormat="1" applyFont="1" applyBorder="1" applyAlignment="1">
      <alignment horizontal="center" vertical="center" wrapText="1"/>
    </xf>
    <xf numFmtId="49" fontId="21" fillId="0" borderId="4" xfId="7" applyNumberFormat="1" applyFont="1" applyBorder="1" applyAlignment="1">
      <alignment horizontal="center" vertical="center" wrapText="1"/>
    </xf>
    <xf numFmtId="49" fontId="18" fillId="0" borderId="4" xfId="7" applyNumberFormat="1" applyFont="1" applyBorder="1" applyAlignment="1">
      <alignment horizontal="center" vertical="center" wrapText="1"/>
    </xf>
    <xf numFmtId="49" fontId="27" fillId="0" borderId="5" xfId="6" quotePrefix="1" applyNumberFormat="1" applyFont="1" applyBorder="1" applyAlignment="1">
      <alignment horizontal="center" vertical="center" wrapText="1"/>
    </xf>
    <xf numFmtId="49" fontId="28" fillId="0" borderId="4" xfId="7" applyNumberFormat="1" applyFont="1" applyBorder="1" applyAlignment="1">
      <alignment horizontal="center" vertical="center" wrapText="1"/>
    </xf>
    <xf numFmtId="49" fontId="3" fillId="0" borderId="2" xfId="0" applyNumberFormat="1" applyFont="1" applyBorder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6" fillId="0" borderId="0" xfId="6" applyNumberFormat="1" applyFont="1" applyFill="1" applyBorder="1" applyAlignment="1" applyProtection="1">
      <alignment horizontal="center" vertical="center" wrapText="1"/>
    </xf>
    <xf numFmtId="0" fontId="16" fillId="0" borderId="0" xfId="6" applyNumberFormat="1" applyFont="1" applyFill="1" applyBorder="1" applyAlignment="1" applyProtection="1">
      <alignment horizontal="center" vertical="center"/>
    </xf>
    <xf numFmtId="0" fontId="16" fillId="0" borderId="0" xfId="6" quotePrefix="1" applyNumberFormat="1" applyFont="1" applyFill="1" applyBorder="1" applyAlignment="1" applyProtection="1">
      <alignment horizontal="center" vertical="center"/>
    </xf>
    <xf numFmtId="0" fontId="14" fillId="0" borderId="0" xfId="8" applyFont="1" applyFill="1" applyBorder="1" applyAlignment="1">
      <alignment horizontal="center" vertical="center"/>
    </xf>
    <xf numFmtId="0" fontId="25" fillId="0" borderId="0" xfId="8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25" fillId="0" borderId="1" xfId="5" applyFont="1" applyFill="1" applyBorder="1" applyAlignment="1">
      <alignment horizontal="center" vertical="center"/>
    </xf>
    <xf numFmtId="49" fontId="14" fillId="0" borderId="0" xfId="5" applyNumberFormat="1" applyFont="1" applyFill="1" applyBorder="1" applyAlignment="1">
      <alignment horizontal="center" vertical="center"/>
    </xf>
    <xf numFmtId="49" fontId="25" fillId="0" borderId="1" xfId="5" applyNumberFormat="1" applyFont="1" applyFill="1" applyBorder="1" applyAlignment="1">
      <alignment horizontal="center" vertical="center"/>
    </xf>
    <xf numFmtId="4" fontId="22" fillId="0" borderId="0" xfId="8" applyNumberFormat="1" applyFont="1" applyFill="1" applyBorder="1"/>
  </cellXfs>
  <cellStyles count="12">
    <cellStyle name="Normal" xfId="0" builtinId="0"/>
    <cellStyle name="Normal 2" xfId="1" xr:uid="{882795E6-EED8-41F8-879D-0A3A71A33BB7}"/>
    <cellStyle name="Normal 2 2" xfId="4" xr:uid="{078078C7-7B5A-4A22-B9AF-B8DE40F2E818}"/>
    <cellStyle name="Normal 3" xfId="2" xr:uid="{B8C82F2C-7DBD-4126-8033-0F7D42DB2CE1}"/>
    <cellStyle name="Normal 4" xfId="5" xr:uid="{13169AA8-709C-434C-99D6-FFC73E14DA31}"/>
    <cellStyle name="Normal 5" xfId="8" xr:uid="{ABA33E26-178E-4110-AE74-F5C890FE0DA5}"/>
    <cellStyle name="Obično_1Prihodi-rashodi2004" xfId="7" xr:uid="{36189927-ED07-4FC4-8B7F-B7DB83D783CD}"/>
    <cellStyle name="Obično_bilanca" xfId="6" xr:uid="{CE5CB4A1-28FE-4667-ADC9-C9FE4D7FB0D8}"/>
    <cellStyle name="Obično_List4" xfId="10" xr:uid="{4CCE3734-D1A1-433B-A54F-8F06BBB6C5A4}"/>
    <cellStyle name="Obično_List5" xfId="11" xr:uid="{DA089495-F144-48CD-BDD2-CCFD483F5E48}"/>
    <cellStyle name="Obično_List7" xfId="9" xr:uid="{F0DA0138-10BB-477F-A39D-A82AB18381D8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E849.92F18F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4</xdr:row>
      <xdr:rowOff>95250</xdr:rowOff>
    </xdr:from>
    <xdr:to>
      <xdr:col>19</xdr:col>
      <xdr:colOff>133350</xdr:colOff>
      <xdr:row>13</xdr:row>
      <xdr:rowOff>104775</xdr:rowOff>
    </xdr:to>
    <xdr:pic>
      <xdr:nvPicPr>
        <xdr:cNvPr id="2" name="Picture 1" descr="cid:image001.png@01D7E849.92F18F40">
          <a:extLst>
            <a:ext uri="{FF2B5EF4-FFF2-40B4-BE49-F238E27FC236}">
              <a16:creationId xmlns:a16="http://schemas.microsoft.com/office/drawing/2014/main" id="{E668DDC8-9CBD-4093-A06B-3C609688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857250"/>
          <a:ext cx="459105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943-F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dloga%20za%20izvr&#353;enj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ijana/Documents/__________DOKUMENTI%202022/Financijski%20plan%202022/Ostvarenje%202022/O&#352;%20Ivana%20Gunduli&#263;a%202022_rebalans%20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ijana/Documents/__________DOKUMENTI%202022/Financijski%20plan%202022/Financijski%20plan%202022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/>
      <sheetData sheetId="1"/>
      <sheetData sheetId="2"/>
      <sheetData sheetId="3">
        <row r="69">
          <cell r="D69">
            <v>6503926</v>
          </cell>
          <cell r="E69">
            <v>6727002.5199999996</v>
          </cell>
        </row>
        <row r="85">
          <cell r="D85">
            <v>1</v>
          </cell>
          <cell r="E85">
            <v>1.07</v>
          </cell>
        </row>
        <row r="117">
          <cell r="D117">
            <v>236287</v>
          </cell>
          <cell r="E117">
            <v>356795.75</v>
          </cell>
        </row>
        <row r="127">
          <cell r="D127">
            <v>700</v>
          </cell>
          <cell r="E127">
            <v>5000</v>
          </cell>
        </row>
        <row r="129">
          <cell r="D129">
            <v>15500</v>
          </cell>
        </row>
        <row r="135">
          <cell r="D135">
            <v>1115798</v>
          </cell>
          <cell r="E135">
            <v>1591092.75</v>
          </cell>
        </row>
        <row r="154">
          <cell r="D154">
            <v>5999885</v>
          </cell>
          <cell r="E154">
            <v>6237877.1500000004</v>
          </cell>
        </row>
        <row r="158">
          <cell r="D158">
            <v>233363</v>
          </cell>
          <cell r="E158">
            <v>228230.09</v>
          </cell>
        </row>
        <row r="161">
          <cell r="D161">
            <v>977782</v>
          </cell>
          <cell r="E161">
            <v>1016321.15</v>
          </cell>
        </row>
        <row r="162">
          <cell r="E162">
            <v>693.32</v>
          </cell>
        </row>
        <row r="165">
          <cell r="D165">
            <v>8803</v>
          </cell>
          <cell r="E165">
            <v>31489.51</v>
          </cell>
        </row>
        <row r="166">
          <cell r="D166">
            <v>115099</v>
          </cell>
          <cell r="E166">
            <v>144178.48000000001</v>
          </cell>
        </row>
        <row r="167">
          <cell r="D167">
            <v>600</v>
          </cell>
          <cell r="E167">
            <v>3530</v>
          </cell>
        </row>
        <row r="168">
          <cell r="E168">
            <v>1728</v>
          </cell>
        </row>
        <row r="170">
          <cell r="D170">
            <v>52180</v>
          </cell>
          <cell r="E170">
            <v>68758.61</v>
          </cell>
        </row>
        <row r="171">
          <cell r="D171">
            <v>127817</v>
          </cell>
          <cell r="E171">
            <v>167819.45</v>
          </cell>
        </row>
        <row r="172">
          <cell r="D172">
            <v>65843</v>
          </cell>
          <cell r="E172">
            <v>141449.19</v>
          </cell>
        </row>
        <row r="173">
          <cell r="D173">
            <v>45360</v>
          </cell>
          <cell r="E173">
            <v>9109.2199999999993</v>
          </cell>
        </row>
        <row r="174">
          <cell r="D174">
            <v>1495</v>
          </cell>
          <cell r="E174">
            <v>46258.21</v>
          </cell>
        </row>
        <row r="178">
          <cell r="D178">
            <v>32277</v>
          </cell>
          <cell r="E178">
            <v>28400.53</v>
          </cell>
        </row>
        <row r="179">
          <cell r="D179">
            <v>228955</v>
          </cell>
          <cell r="E179">
            <v>83831.25</v>
          </cell>
        </row>
        <row r="181">
          <cell r="D181">
            <v>58421</v>
          </cell>
          <cell r="E181">
            <v>71908.53</v>
          </cell>
        </row>
        <row r="182">
          <cell r="D182">
            <v>8500</v>
          </cell>
          <cell r="E182">
            <v>8500.2000000000007</v>
          </cell>
        </row>
        <row r="183">
          <cell r="D183">
            <v>2578</v>
          </cell>
          <cell r="E183">
            <v>11345.25</v>
          </cell>
        </row>
        <row r="184">
          <cell r="D184">
            <v>7798</v>
          </cell>
          <cell r="E184">
            <v>19691.84</v>
          </cell>
        </row>
        <row r="185">
          <cell r="D185">
            <v>6151</v>
          </cell>
          <cell r="E185">
            <v>9198</v>
          </cell>
        </row>
        <row r="186">
          <cell r="D186">
            <v>39701</v>
          </cell>
          <cell r="E186">
            <v>92059.01</v>
          </cell>
        </row>
        <row r="187">
          <cell r="E187">
            <v>1225</v>
          </cell>
        </row>
        <row r="190">
          <cell r="D190">
            <v>2574</v>
          </cell>
          <cell r="E190">
            <v>2574.36</v>
          </cell>
        </row>
        <row r="191">
          <cell r="D191">
            <v>3003</v>
          </cell>
          <cell r="E191">
            <v>992.68</v>
          </cell>
        </row>
        <row r="192">
          <cell r="D192">
            <v>600</v>
          </cell>
          <cell r="E192">
            <v>500</v>
          </cell>
        </row>
        <row r="193">
          <cell r="D193">
            <v>15438</v>
          </cell>
          <cell r="E193">
            <v>13800</v>
          </cell>
        </row>
        <row r="194">
          <cell r="E194">
            <v>30000</v>
          </cell>
        </row>
        <row r="195">
          <cell r="D195">
            <v>613</v>
          </cell>
          <cell r="E195">
            <v>2199.5</v>
          </cell>
        </row>
        <row r="211">
          <cell r="D211">
            <v>3284</v>
          </cell>
          <cell r="E211">
            <v>4265.1400000000003</v>
          </cell>
        </row>
        <row r="213">
          <cell r="E213">
            <v>17429.32</v>
          </cell>
        </row>
        <row r="260">
          <cell r="D260">
            <v>67815</v>
          </cell>
          <cell r="E260">
            <v>73567.199999999997</v>
          </cell>
        </row>
        <row r="292">
          <cell r="D292">
            <v>157159</v>
          </cell>
          <cell r="E292">
            <v>28117.910000000003</v>
          </cell>
        </row>
        <row r="313">
          <cell r="D313">
            <v>664</v>
          </cell>
          <cell r="E313">
            <v>683.12</v>
          </cell>
        </row>
        <row r="370">
          <cell r="D370">
            <v>8030</v>
          </cell>
          <cell r="E370">
            <v>64573.88</v>
          </cell>
        </row>
        <row r="372">
          <cell r="E372">
            <v>28435</v>
          </cell>
        </row>
        <row r="376">
          <cell r="D376">
            <v>34631</v>
          </cell>
          <cell r="E376">
            <v>12021.25</v>
          </cell>
        </row>
        <row r="384">
          <cell r="D384">
            <v>2411</v>
          </cell>
          <cell r="E384">
            <v>7277.19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OLIDIRANI"/>
      <sheetName val="prorač. "/>
      <sheetName val="vanpror."/>
      <sheetName val="vanpror. prihodi"/>
      <sheetName val="PLAN RASHODA I IZDATAKA"/>
    </sheetNames>
    <sheetDataSet>
      <sheetData sheetId="0">
        <row r="5">
          <cell r="D5">
            <v>1600</v>
          </cell>
          <cell r="E5">
            <v>20000</v>
          </cell>
          <cell r="F5">
            <v>25000</v>
          </cell>
          <cell r="G5">
            <v>20000</v>
          </cell>
        </row>
        <row r="6">
          <cell r="D6">
            <v>0</v>
          </cell>
          <cell r="E6">
            <v>5000</v>
          </cell>
          <cell r="F6">
            <v>5000</v>
          </cell>
          <cell r="G6">
            <v>2162.02</v>
          </cell>
        </row>
        <row r="7">
          <cell r="D7">
            <v>7202.75</v>
          </cell>
          <cell r="E7">
            <v>18000</v>
          </cell>
          <cell r="F7">
            <v>13000</v>
          </cell>
          <cell r="G7">
            <v>5840.5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374.43</v>
          </cell>
        </row>
        <row r="9">
          <cell r="D9">
            <v>600</v>
          </cell>
          <cell r="E9">
            <v>8000</v>
          </cell>
          <cell r="F9">
            <v>8000</v>
          </cell>
          <cell r="G9">
            <v>630</v>
          </cell>
        </row>
        <row r="10">
          <cell r="E10">
            <v>0</v>
          </cell>
          <cell r="F10">
            <v>0</v>
          </cell>
          <cell r="G10">
            <v>1728</v>
          </cell>
        </row>
        <row r="11">
          <cell r="D11">
            <v>6816.34</v>
          </cell>
          <cell r="E11">
            <v>33000</v>
          </cell>
          <cell r="F11">
            <v>33000</v>
          </cell>
          <cell r="G11">
            <v>12634.88</v>
          </cell>
        </row>
        <row r="12">
          <cell r="D12">
            <v>10091.15</v>
          </cell>
          <cell r="E12">
            <v>14000</v>
          </cell>
          <cell r="F12">
            <v>14000</v>
          </cell>
          <cell r="G12">
            <v>8338.0400000000009</v>
          </cell>
        </row>
        <row r="13">
          <cell r="D13">
            <v>16651.98</v>
          </cell>
          <cell r="E13">
            <v>30000</v>
          </cell>
          <cell r="F13">
            <v>45000</v>
          </cell>
          <cell r="G13">
            <v>29035.83</v>
          </cell>
        </row>
        <row r="14">
          <cell r="D14">
            <v>827.36</v>
          </cell>
          <cell r="E14">
            <v>2000</v>
          </cell>
          <cell r="F14">
            <v>1000</v>
          </cell>
          <cell r="G14">
            <v>0</v>
          </cell>
        </row>
        <row r="15">
          <cell r="D15">
            <v>6819.4</v>
          </cell>
          <cell r="E15">
            <v>30000</v>
          </cell>
          <cell r="F15">
            <v>30600</v>
          </cell>
          <cell r="G15">
            <v>8323.9699999999993</v>
          </cell>
        </row>
        <row r="16">
          <cell r="D16">
            <v>700.58</v>
          </cell>
          <cell r="E16">
            <v>2000</v>
          </cell>
          <cell r="F16">
            <v>0</v>
          </cell>
          <cell r="G16">
            <v>0</v>
          </cell>
        </row>
        <row r="17">
          <cell r="D17">
            <v>65148.22</v>
          </cell>
          <cell r="E17">
            <v>169700</v>
          </cell>
          <cell r="F17">
            <v>239700</v>
          </cell>
          <cell r="G17">
            <v>122886.53</v>
          </cell>
        </row>
        <row r="18">
          <cell r="D18">
            <v>175.73</v>
          </cell>
          <cell r="E18">
            <v>300</v>
          </cell>
          <cell r="F18">
            <v>400</v>
          </cell>
          <cell r="G18">
            <v>130.03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D20">
            <v>4952.72</v>
          </cell>
          <cell r="E20">
            <v>65000</v>
          </cell>
          <cell r="F20">
            <v>35000</v>
          </cell>
          <cell r="G20">
            <v>0</v>
          </cell>
        </row>
        <row r="21">
          <cell r="D21">
            <v>4045.96</v>
          </cell>
          <cell r="E21">
            <v>25000</v>
          </cell>
          <cell r="F21">
            <v>20000</v>
          </cell>
          <cell r="G21">
            <v>3054.58</v>
          </cell>
        </row>
        <row r="22">
          <cell r="D22">
            <v>10171.34</v>
          </cell>
          <cell r="E22">
            <v>14000</v>
          </cell>
          <cell r="F22">
            <v>9000</v>
          </cell>
          <cell r="G22">
            <v>6054.64</v>
          </cell>
        </row>
        <row r="23">
          <cell r="D23">
            <v>1494.51</v>
          </cell>
          <cell r="E23">
            <v>16000</v>
          </cell>
          <cell r="F23">
            <v>21000</v>
          </cell>
          <cell r="G23">
            <v>16285.11</v>
          </cell>
        </row>
        <row r="24">
          <cell r="D24">
            <v>0</v>
          </cell>
          <cell r="E24">
            <v>7000</v>
          </cell>
          <cell r="F24">
            <v>7000</v>
          </cell>
          <cell r="G24">
            <v>0</v>
          </cell>
        </row>
        <row r="25">
          <cell r="D25">
            <v>12037.82</v>
          </cell>
          <cell r="E25">
            <v>28000</v>
          </cell>
          <cell r="F25">
            <v>25500</v>
          </cell>
          <cell r="G25">
            <v>9241.74</v>
          </cell>
        </row>
        <row r="26">
          <cell r="D26">
            <v>16027.5</v>
          </cell>
          <cell r="E26">
            <v>35000</v>
          </cell>
          <cell r="F26">
            <v>35000</v>
          </cell>
          <cell r="G26">
            <v>16027.5</v>
          </cell>
        </row>
        <row r="27">
          <cell r="D27">
            <v>2716.1</v>
          </cell>
          <cell r="E27">
            <v>8000</v>
          </cell>
          <cell r="F27">
            <v>6500</v>
          </cell>
          <cell r="G27">
            <v>1699.29</v>
          </cell>
        </row>
        <row r="28">
          <cell r="D28">
            <v>1469</v>
          </cell>
          <cell r="E28">
            <v>5000</v>
          </cell>
          <cell r="F28">
            <v>5000</v>
          </cell>
          <cell r="G28">
            <v>1432</v>
          </cell>
        </row>
        <row r="29">
          <cell r="D29">
            <v>30917.54</v>
          </cell>
          <cell r="E29">
            <v>130000</v>
          </cell>
          <cell r="F29">
            <v>100000</v>
          </cell>
          <cell r="G29">
            <v>0</v>
          </cell>
        </row>
        <row r="30">
          <cell r="D30">
            <v>63973.81</v>
          </cell>
          <cell r="E30">
            <v>102500</v>
          </cell>
          <cell r="F30">
            <v>132500</v>
          </cell>
          <cell r="G30">
            <v>47212.5</v>
          </cell>
        </row>
        <row r="31">
          <cell r="D31">
            <v>21095.73</v>
          </cell>
          <cell r="E31">
            <v>48000</v>
          </cell>
          <cell r="F31">
            <v>48000</v>
          </cell>
          <cell r="G31">
            <v>27768.35</v>
          </cell>
        </row>
        <row r="32">
          <cell r="D32">
            <v>19297.8</v>
          </cell>
          <cell r="E32">
            <v>40000</v>
          </cell>
          <cell r="F32">
            <v>40000</v>
          </cell>
          <cell r="G32">
            <v>16081.5</v>
          </cell>
        </row>
        <row r="33">
          <cell r="D33">
            <v>0</v>
          </cell>
          <cell r="E33">
            <v>13000</v>
          </cell>
          <cell r="F33">
            <v>13000</v>
          </cell>
          <cell r="G33">
            <v>4125</v>
          </cell>
        </row>
        <row r="34">
          <cell r="D34">
            <v>18027.259999999998</v>
          </cell>
          <cell r="E34">
            <v>37000</v>
          </cell>
          <cell r="F34">
            <v>37000</v>
          </cell>
          <cell r="G34">
            <v>17937.34</v>
          </cell>
        </row>
        <row r="35">
          <cell r="D35">
            <v>8500.2000000000007</v>
          </cell>
          <cell r="E35">
            <v>17000</v>
          </cell>
          <cell r="F35">
            <v>17000</v>
          </cell>
          <cell r="G35">
            <v>8500.2000000000007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6562.5</v>
          </cell>
          <cell r="E38">
            <v>8000</v>
          </cell>
          <cell r="F38">
            <v>8000</v>
          </cell>
          <cell r="G38">
            <v>0</v>
          </cell>
        </row>
        <row r="39">
          <cell r="D39">
            <v>1235</v>
          </cell>
          <cell r="E39">
            <v>3000</v>
          </cell>
          <cell r="F39">
            <v>8000</v>
          </cell>
          <cell r="G39">
            <v>12287.5</v>
          </cell>
        </row>
        <row r="40">
          <cell r="D40">
            <v>4312.5</v>
          </cell>
          <cell r="E40">
            <v>15000</v>
          </cell>
          <cell r="F40">
            <v>20000</v>
          </cell>
          <cell r="G40">
            <v>7660.5</v>
          </cell>
        </row>
        <row r="41">
          <cell r="D41">
            <v>1837.5</v>
          </cell>
          <cell r="E41">
            <v>3000</v>
          </cell>
          <cell r="F41">
            <v>3000</v>
          </cell>
          <cell r="G41">
            <v>1537.5</v>
          </cell>
        </row>
        <row r="42">
          <cell r="D42">
            <v>4357.6000000000004</v>
          </cell>
          <cell r="E42">
            <v>9000</v>
          </cell>
          <cell r="F42">
            <v>9000</v>
          </cell>
          <cell r="G42">
            <v>1439.3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4304</v>
          </cell>
        </row>
        <row r="44">
          <cell r="D44">
            <v>18273.75</v>
          </cell>
          <cell r="E44">
            <v>162000</v>
          </cell>
          <cell r="F44">
            <v>112000</v>
          </cell>
          <cell r="G44">
            <v>53960</v>
          </cell>
        </row>
        <row r="45">
          <cell r="D45">
            <v>13318.83</v>
          </cell>
          <cell r="E45">
            <v>18000</v>
          </cell>
          <cell r="F45">
            <v>18000</v>
          </cell>
          <cell r="G45">
            <v>18093.2</v>
          </cell>
        </row>
        <row r="46">
          <cell r="D46">
            <v>0</v>
          </cell>
          <cell r="E46">
            <v>0</v>
          </cell>
          <cell r="F46">
            <v>1300</v>
          </cell>
          <cell r="G46">
            <v>1225</v>
          </cell>
        </row>
        <row r="47">
          <cell r="D47">
            <v>2574.36</v>
          </cell>
          <cell r="E47">
            <v>18000</v>
          </cell>
          <cell r="F47">
            <v>18000</v>
          </cell>
          <cell r="G47">
            <v>2574.36</v>
          </cell>
        </row>
        <row r="48">
          <cell r="D48">
            <v>2890.01</v>
          </cell>
          <cell r="E48">
            <v>7000</v>
          </cell>
          <cell r="F48">
            <v>2000</v>
          </cell>
          <cell r="G48">
            <v>992.68</v>
          </cell>
        </row>
        <row r="49">
          <cell r="D49">
            <v>600</v>
          </cell>
          <cell r="E49">
            <v>1000</v>
          </cell>
          <cell r="F49">
            <v>1000</v>
          </cell>
          <cell r="G49">
            <v>500</v>
          </cell>
        </row>
        <row r="50">
          <cell r="D50">
            <v>250</v>
          </cell>
          <cell r="E50">
            <v>1000</v>
          </cell>
          <cell r="F50">
            <v>1000</v>
          </cell>
          <cell r="G50">
            <v>0</v>
          </cell>
        </row>
        <row r="51">
          <cell r="D51">
            <v>4062.5</v>
          </cell>
          <cell r="E51">
            <v>6000</v>
          </cell>
          <cell r="F51">
            <v>6000</v>
          </cell>
          <cell r="G51">
            <v>2199.5</v>
          </cell>
        </row>
        <row r="52">
          <cell r="D52">
            <v>3283.76</v>
          </cell>
          <cell r="E52">
            <v>6500</v>
          </cell>
          <cell r="F52">
            <v>6500</v>
          </cell>
          <cell r="G52">
            <v>4265.1400000000003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5">
          <cell r="D55">
            <v>5267612.21</v>
          </cell>
          <cell r="E55">
            <v>11500000</v>
          </cell>
          <cell r="F55">
            <v>11820000</v>
          </cell>
          <cell r="G55">
            <v>5367100</v>
          </cell>
        </row>
        <row r="56">
          <cell r="D56">
            <v>0</v>
          </cell>
          <cell r="E56">
            <v>76400</v>
          </cell>
          <cell r="F56">
            <v>76400</v>
          </cell>
          <cell r="G56">
            <v>38933.54</v>
          </cell>
        </row>
        <row r="57">
          <cell r="D57">
            <v>27256.46</v>
          </cell>
          <cell r="E57">
            <v>243000</v>
          </cell>
          <cell r="F57">
            <v>243000</v>
          </cell>
          <cell r="G57">
            <v>11565.72</v>
          </cell>
        </row>
        <row r="58">
          <cell r="D58">
            <v>28209.73</v>
          </cell>
          <cell r="E58">
            <v>37000</v>
          </cell>
          <cell r="F58">
            <v>52000</v>
          </cell>
          <cell r="G58">
            <v>28104.87</v>
          </cell>
        </row>
        <row r="59">
          <cell r="D59">
            <v>136500</v>
          </cell>
          <cell r="E59">
            <v>151500</v>
          </cell>
          <cell r="F59">
            <v>141000</v>
          </cell>
          <cell r="G59">
            <v>138000</v>
          </cell>
        </row>
        <row r="60">
          <cell r="D60">
            <v>4989</v>
          </cell>
          <cell r="E60">
            <v>7000</v>
          </cell>
          <cell r="F60">
            <v>7000</v>
          </cell>
          <cell r="G60">
            <v>6652</v>
          </cell>
        </row>
        <row r="61">
          <cell r="D61">
            <v>865003.97</v>
          </cell>
          <cell r="E61">
            <v>1900000</v>
          </cell>
          <cell r="F61">
            <v>1928000</v>
          </cell>
          <cell r="G61">
            <v>881899.85</v>
          </cell>
        </row>
        <row r="62">
          <cell r="D62">
            <v>0</v>
          </cell>
          <cell r="E62">
            <v>14000</v>
          </cell>
          <cell r="F62">
            <v>14000</v>
          </cell>
          <cell r="G62">
            <v>203.93</v>
          </cell>
        </row>
        <row r="63">
          <cell r="D63">
            <v>0</v>
          </cell>
          <cell r="E63">
            <v>15000</v>
          </cell>
          <cell r="F63">
            <v>15000</v>
          </cell>
          <cell r="G63">
            <v>575.9</v>
          </cell>
        </row>
        <row r="64">
          <cell r="D64">
            <v>81651.199999999997</v>
          </cell>
          <cell r="E64">
            <v>160000</v>
          </cell>
          <cell r="F64">
            <v>180000</v>
          </cell>
          <cell r="G64">
            <v>93542.48</v>
          </cell>
        </row>
        <row r="65">
          <cell r="D65">
            <v>15187.5</v>
          </cell>
          <cell r="E65">
            <v>30600</v>
          </cell>
          <cell r="F65">
            <v>30600</v>
          </cell>
          <cell r="G65">
            <v>13800</v>
          </cell>
        </row>
        <row r="66">
          <cell r="D66">
            <v>0</v>
          </cell>
          <cell r="E66">
            <v>40000</v>
          </cell>
          <cell r="F66">
            <v>40000</v>
          </cell>
          <cell r="G66">
            <v>30000</v>
          </cell>
        </row>
        <row r="67">
          <cell r="D67">
            <v>0</v>
          </cell>
          <cell r="E67">
            <v>27000</v>
          </cell>
          <cell r="F67">
            <v>27000</v>
          </cell>
          <cell r="G67">
            <v>4128.43</v>
          </cell>
        </row>
        <row r="68">
          <cell r="D68">
            <v>0</v>
          </cell>
          <cell r="E68">
            <v>23900</v>
          </cell>
          <cell r="F68">
            <v>23900</v>
          </cell>
          <cell r="G68">
            <v>5967.82</v>
          </cell>
        </row>
        <row r="69">
          <cell r="D69">
            <v>0</v>
          </cell>
          <cell r="E69">
            <v>15000</v>
          </cell>
          <cell r="F69">
            <v>15000</v>
          </cell>
          <cell r="G69">
            <v>7230.78</v>
          </cell>
        </row>
        <row r="73">
          <cell r="D73">
            <v>0</v>
          </cell>
          <cell r="E73">
            <v>2000</v>
          </cell>
          <cell r="F73">
            <v>2000</v>
          </cell>
          <cell r="G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D75">
            <v>0</v>
          </cell>
          <cell r="E75">
            <v>0</v>
          </cell>
          <cell r="F75">
            <v>197000</v>
          </cell>
          <cell r="G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8">
          <cell r="D78">
            <v>1467.95</v>
          </cell>
          <cell r="E78">
            <v>6000</v>
          </cell>
          <cell r="F78">
            <v>3000</v>
          </cell>
          <cell r="G78">
            <v>193.5</v>
          </cell>
        </row>
        <row r="79">
          <cell r="D79">
            <v>865</v>
          </cell>
          <cell r="E79">
            <v>5000</v>
          </cell>
          <cell r="F79">
            <v>3000</v>
          </cell>
          <cell r="G79">
            <v>411.6</v>
          </cell>
        </row>
        <row r="80">
          <cell r="D80">
            <v>0</v>
          </cell>
          <cell r="E80">
            <v>2000</v>
          </cell>
          <cell r="F80">
            <v>2000</v>
          </cell>
          <cell r="G80">
            <v>587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D82">
            <v>12500</v>
          </cell>
          <cell r="E82">
            <v>0</v>
          </cell>
          <cell r="F82">
            <v>0</v>
          </cell>
          <cell r="G82">
            <v>0</v>
          </cell>
        </row>
        <row r="83">
          <cell r="D83">
            <v>1081.25</v>
          </cell>
          <cell r="E83">
            <v>0</v>
          </cell>
          <cell r="F83">
            <v>2500</v>
          </cell>
          <cell r="G83">
            <v>1081.25</v>
          </cell>
        </row>
        <row r="84">
          <cell r="D84">
            <v>0</v>
          </cell>
          <cell r="E84">
            <v>0</v>
          </cell>
          <cell r="F84">
            <v>7600</v>
          </cell>
          <cell r="G84">
            <v>7550</v>
          </cell>
        </row>
        <row r="85">
          <cell r="D85">
            <v>113</v>
          </cell>
          <cell r="E85">
            <v>0</v>
          </cell>
          <cell r="F85">
            <v>0</v>
          </cell>
          <cell r="G85">
            <v>0</v>
          </cell>
        </row>
        <row r="86">
          <cell r="D86">
            <v>300</v>
          </cell>
          <cell r="E86">
            <v>3400</v>
          </cell>
          <cell r="F86">
            <v>2000</v>
          </cell>
          <cell r="G86">
            <v>0</v>
          </cell>
        </row>
        <row r="87">
          <cell r="E87">
            <v>0</v>
          </cell>
          <cell r="F87">
            <v>0</v>
          </cell>
          <cell r="G87">
            <v>102.29</v>
          </cell>
        </row>
        <row r="88">
          <cell r="D88">
            <v>67815</v>
          </cell>
          <cell r="E88">
            <v>140000</v>
          </cell>
          <cell r="F88">
            <v>133800</v>
          </cell>
          <cell r="G88">
            <v>73567.199999999997</v>
          </cell>
        </row>
        <row r="89">
          <cell r="D89">
            <v>4118.75</v>
          </cell>
          <cell r="E89">
            <v>0</v>
          </cell>
          <cell r="F89">
            <v>0</v>
          </cell>
          <cell r="G89">
            <v>0</v>
          </cell>
        </row>
        <row r="90">
          <cell r="D90">
            <v>28056.25</v>
          </cell>
          <cell r="E90">
            <v>0</v>
          </cell>
          <cell r="F90">
            <v>0</v>
          </cell>
          <cell r="G90">
            <v>0</v>
          </cell>
        </row>
        <row r="91">
          <cell r="D91">
            <v>0</v>
          </cell>
          <cell r="E91">
            <v>0</v>
          </cell>
          <cell r="F91">
            <v>2500</v>
          </cell>
          <cell r="G91">
            <v>1415.38</v>
          </cell>
        </row>
        <row r="93">
          <cell r="D93">
            <v>0</v>
          </cell>
          <cell r="E93">
            <v>0</v>
          </cell>
          <cell r="F93">
            <v>100</v>
          </cell>
          <cell r="G93">
            <v>109.08</v>
          </cell>
        </row>
        <row r="94">
          <cell r="E94">
            <v>0</v>
          </cell>
          <cell r="F94">
            <v>0</v>
          </cell>
          <cell r="G94">
            <v>117.42</v>
          </cell>
        </row>
        <row r="95">
          <cell r="D95">
            <v>0</v>
          </cell>
          <cell r="E95">
            <v>0</v>
          </cell>
          <cell r="F95">
            <v>600</v>
          </cell>
          <cell r="G95">
            <v>600</v>
          </cell>
        </row>
        <row r="96">
          <cell r="D96">
            <v>0</v>
          </cell>
          <cell r="E96">
            <v>0</v>
          </cell>
          <cell r="F96">
            <v>800</v>
          </cell>
          <cell r="G96">
            <v>723.56</v>
          </cell>
        </row>
        <row r="97">
          <cell r="D97">
            <v>0</v>
          </cell>
          <cell r="E97">
            <v>0</v>
          </cell>
          <cell r="F97">
            <v>500</v>
          </cell>
          <cell r="G97">
            <v>478</v>
          </cell>
        </row>
        <row r="98">
          <cell r="D98">
            <v>0</v>
          </cell>
          <cell r="E98">
            <v>0</v>
          </cell>
          <cell r="F98">
            <v>2900</v>
          </cell>
          <cell r="G98">
            <v>2900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44.5</v>
          </cell>
        </row>
        <row r="100">
          <cell r="D100">
            <v>0</v>
          </cell>
          <cell r="E100">
            <v>0</v>
          </cell>
          <cell r="F100">
            <v>2600</v>
          </cell>
          <cell r="G100">
            <v>1610.28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50.8</v>
          </cell>
        </row>
        <row r="102">
          <cell r="D102">
            <v>26189.81</v>
          </cell>
          <cell r="E102">
            <v>0</v>
          </cell>
          <cell r="F102">
            <v>0</v>
          </cell>
          <cell r="G102">
            <v>0</v>
          </cell>
        </row>
        <row r="103">
          <cell r="D103">
            <v>0</v>
          </cell>
          <cell r="E103">
            <v>0</v>
          </cell>
          <cell r="F103">
            <v>800</v>
          </cell>
          <cell r="G103">
            <v>829.42</v>
          </cell>
        </row>
        <row r="104">
          <cell r="D104">
            <v>0</v>
          </cell>
          <cell r="E104">
            <v>0</v>
          </cell>
          <cell r="F104">
            <v>800</v>
          </cell>
          <cell r="G104">
            <v>1454.34</v>
          </cell>
        </row>
        <row r="105">
          <cell r="D105">
            <v>0</v>
          </cell>
          <cell r="E105">
            <v>0</v>
          </cell>
          <cell r="F105">
            <v>6000</v>
          </cell>
          <cell r="G105">
            <v>5950</v>
          </cell>
        </row>
        <row r="106">
          <cell r="D106">
            <v>0</v>
          </cell>
          <cell r="E106">
            <v>0</v>
          </cell>
          <cell r="F106">
            <v>10000</v>
          </cell>
          <cell r="G106">
            <v>8390</v>
          </cell>
        </row>
        <row r="107">
          <cell r="D107">
            <v>0</v>
          </cell>
          <cell r="E107">
            <v>0</v>
          </cell>
          <cell r="F107">
            <v>3100</v>
          </cell>
          <cell r="G107">
            <v>1987.5</v>
          </cell>
        </row>
        <row r="110">
          <cell r="D110">
            <v>419661.48</v>
          </cell>
          <cell r="E110">
            <v>912000</v>
          </cell>
          <cell r="F110">
            <v>998000</v>
          </cell>
          <cell r="G110">
            <v>496921.02</v>
          </cell>
        </row>
        <row r="111">
          <cell r="D111">
            <v>0</v>
          </cell>
          <cell r="E111">
            <v>0</v>
          </cell>
          <cell r="F111">
            <v>4700</v>
          </cell>
          <cell r="G111">
            <v>0</v>
          </cell>
        </row>
        <row r="112">
          <cell r="E112">
            <v>25000</v>
          </cell>
          <cell r="F112">
            <v>25000</v>
          </cell>
          <cell r="G112">
            <v>0</v>
          </cell>
        </row>
        <row r="113">
          <cell r="E113">
            <v>8200</v>
          </cell>
          <cell r="F113">
            <v>8200</v>
          </cell>
          <cell r="G113">
            <v>0</v>
          </cell>
        </row>
        <row r="114">
          <cell r="E114">
            <v>15000</v>
          </cell>
          <cell r="F114">
            <v>15000</v>
          </cell>
          <cell r="G114">
            <v>13500</v>
          </cell>
        </row>
        <row r="115">
          <cell r="E115">
            <v>165000</v>
          </cell>
          <cell r="F115">
            <v>165000</v>
          </cell>
          <cell r="G115">
            <v>78778.81</v>
          </cell>
        </row>
        <row r="116">
          <cell r="E116">
            <v>0</v>
          </cell>
          <cell r="F116">
            <v>100</v>
          </cell>
          <cell r="G116">
            <v>0</v>
          </cell>
        </row>
        <row r="117">
          <cell r="E117">
            <v>0</v>
          </cell>
          <cell r="F117">
            <v>100</v>
          </cell>
          <cell r="G117">
            <v>0</v>
          </cell>
        </row>
        <row r="118">
          <cell r="D118">
            <v>0</v>
          </cell>
          <cell r="E118">
            <v>2000</v>
          </cell>
          <cell r="F118">
            <v>2000</v>
          </cell>
          <cell r="G118">
            <v>0</v>
          </cell>
        </row>
        <row r="119">
          <cell r="D119">
            <v>0</v>
          </cell>
          <cell r="E119">
            <v>56000</v>
          </cell>
          <cell r="F119">
            <v>71000</v>
          </cell>
          <cell r="G119">
            <v>30402</v>
          </cell>
        </row>
        <row r="120">
          <cell r="D120">
            <v>13500</v>
          </cell>
          <cell r="E120">
            <v>1600</v>
          </cell>
          <cell r="F120">
            <v>1600</v>
          </cell>
          <cell r="G120">
            <v>0</v>
          </cell>
        </row>
        <row r="121">
          <cell r="D121">
            <v>61129.7</v>
          </cell>
          <cell r="E121">
            <v>0</v>
          </cell>
          <cell r="F121">
            <v>3500</v>
          </cell>
          <cell r="G121">
            <v>0</v>
          </cell>
        </row>
        <row r="122">
          <cell r="D122">
            <v>0</v>
          </cell>
          <cell r="E122">
            <v>0</v>
          </cell>
          <cell r="F122">
            <v>800</v>
          </cell>
          <cell r="G122">
            <v>0</v>
          </cell>
        </row>
        <row r="123">
          <cell r="D123">
            <v>17218</v>
          </cell>
          <cell r="E123">
            <v>0</v>
          </cell>
          <cell r="F123">
            <v>0</v>
          </cell>
          <cell r="G123">
            <v>0</v>
          </cell>
        </row>
        <row r="124">
          <cell r="D124">
            <v>660</v>
          </cell>
          <cell r="E124">
            <v>0</v>
          </cell>
          <cell r="F124">
            <v>1100</v>
          </cell>
          <cell r="G124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D127">
            <v>0</v>
          </cell>
          <cell r="E127">
            <v>0</v>
          </cell>
          <cell r="F127">
            <v>500</v>
          </cell>
          <cell r="G127">
            <v>375</v>
          </cell>
        </row>
        <row r="128">
          <cell r="D128">
            <v>0</v>
          </cell>
          <cell r="E128">
            <v>0</v>
          </cell>
          <cell r="F128">
            <v>600</v>
          </cell>
          <cell r="G128">
            <v>536</v>
          </cell>
        </row>
        <row r="129">
          <cell r="D129">
            <v>8385.09</v>
          </cell>
          <cell r="E129">
            <v>20000</v>
          </cell>
          <cell r="F129">
            <v>25000</v>
          </cell>
          <cell r="G129">
            <v>9763.6299999999992</v>
          </cell>
        </row>
        <row r="130">
          <cell r="D130">
            <v>258</v>
          </cell>
          <cell r="E130">
            <v>5000</v>
          </cell>
          <cell r="F130">
            <v>5000</v>
          </cell>
          <cell r="G130">
            <v>12.66</v>
          </cell>
        </row>
        <row r="131">
          <cell r="D131">
            <v>93049.77</v>
          </cell>
          <cell r="E131">
            <v>287000</v>
          </cell>
          <cell r="F131">
            <v>287000</v>
          </cell>
          <cell r="G131">
            <v>131105.47</v>
          </cell>
        </row>
        <row r="132">
          <cell r="D132">
            <v>4679.74</v>
          </cell>
          <cell r="E132">
            <v>35000</v>
          </cell>
          <cell r="F132">
            <v>10000</v>
          </cell>
          <cell r="G132">
            <v>3398.21</v>
          </cell>
        </row>
        <row r="133">
          <cell r="E133">
            <v>0</v>
          </cell>
          <cell r="F133">
            <v>17100</v>
          </cell>
          <cell r="G133">
            <v>17088.63</v>
          </cell>
        </row>
        <row r="134">
          <cell r="D134">
            <v>520</v>
          </cell>
          <cell r="E134">
            <v>2000</v>
          </cell>
          <cell r="F134">
            <v>2000</v>
          </cell>
          <cell r="G134">
            <v>1344</v>
          </cell>
        </row>
        <row r="135">
          <cell r="D135">
            <v>0</v>
          </cell>
          <cell r="E135">
            <v>25000</v>
          </cell>
          <cell r="F135">
            <v>30000</v>
          </cell>
          <cell r="G135">
            <v>28556.68</v>
          </cell>
        </row>
        <row r="136">
          <cell r="D136">
            <v>0</v>
          </cell>
          <cell r="E136">
            <v>30000</v>
          </cell>
          <cell r="F136">
            <v>30000</v>
          </cell>
          <cell r="G136">
            <v>11250</v>
          </cell>
        </row>
        <row r="137">
          <cell r="D137">
            <v>0</v>
          </cell>
          <cell r="E137">
            <v>40000</v>
          </cell>
          <cell r="F137">
            <v>40000</v>
          </cell>
          <cell r="G137">
            <v>24287.5</v>
          </cell>
        </row>
        <row r="138">
          <cell r="D138">
            <v>0</v>
          </cell>
          <cell r="E138">
            <v>0</v>
          </cell>
          <cell r="F138">
            <v>2800</v>
          </cell>
          <cell r="G138">
            <v>2780.04</v>
          </cell>
        </row>
        <row r="139">
          <cell r="D139">
            <v>0</v>
          </cell>
          <cell r="E139">
            <v>0</v>
          </cell>
          <cell r="F139">
            <v>3300</v>
          </cell>
          <cell r="G139">
            <v>3216.3</v>
          </cell>
        </row>
        <row r="140">
          <cell r="D140">
            <v>0</v>
          </cell>
          <cell r="E140">
            <v>0</v>
          </cell>
          <cell r="F140">
            <v>700</v>
          </cell>
          <cell r="G140">
            <v>690</v>
          </cell>
        </row>
        <row r="141">
          <cell r="D141">
            <v>1917.75</v>
          </cell>
          <cell r="E141">
            <v>6000</v>
          </cell>
          <cell r="F141">
            <v>6000</v>
          </cell>
          <cell r="G141">
            <v>3105.25</v>
          </cell>
        </row>
        <row r="142">
          <cell r="D142">
            <v>0</v>
          </cell>
          <cell r="E142">
            <v>0</v>
          </cell>
          <cell r="F142">
            <v>5000</v>
          </cell>
          <cell r="G142">
            <v>3885.01</v>
          </cell>
        </row>
        <row r="143">
          <cell r="D143">
            <v>0</v>
          </cell>
          <cell r="E143">
            <v>20000</v>
          </cell>
          <cell r="F143">
            <v>20000</v>
          </cell>
          <cell r="G143">
            <v>28837</v>
          </cell>
        </row>
        <row r="144">
          <cell r="D144">
            <v>0</v>
          </cell>
          <cell r="E144">
            <v>0</v>
          </cell>
          <cell r="F144">
            <v>30000</v>
          </cell>
          <cell r="G144">
            <v>35736.879999999997</v>
          </cell>
        </row>
        <row r="145">
          <cell r="D145">
            <v>0</v>
          </cell>
          <cell r="E145">
            <v>0</v>
          </cell>
          <cell r="F145">
            <v>10000</v>
          </cell>
          <cell r="G145">
            <v>28435</v>
          </cell>
        </row>
        <row r="146">
          <cell r="D146">
            <v>0</v>
          </cell>
          <cell r="E146">
            <v>120000</v>
          </cell>
          <cell r="F146">
            <v>58000</v>
          </cell>
          <cell r="G146">
            <v>12021.25</v>
          </cell>
        </row>
        <row r="147">
          <cell r="D147">
            <v>0</v>
          </cell>
          <cell r="E147">
            <v>0</v>
          </cell>
          <cell r="F147">
            <v>7000</v>
          </cell>
          <cell r="G147">
            <v>5801.81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D150">
            <v>120173.71</v>
          </cell>
          <cell r="E150">
            <v>0</v>
          </cell>
          <cell r="F150">
            <v>0</v>
          </cell>
          <cell r="G150">
            <v>0</v>
          </cell>
        </row>
        <row r="151">
          <cell r="D151">
            <v>309.76</v>
          </cell>
          <cell r="E151">
            <v>0</v>
          </cell>
          <cell r="F151">
            <v>0</v>
          </cell>
          <cell r="G151">
            <v>0</v>
          </cell>
        </row>
        <row r="152">
          <cell r="D152">
            <v>3911.25</v>
          </cell>
          <cell r="E152">
            <v>0</v>
          </cell>
          <cell r="F152">
            <v>0</v>
          </cell>
          <cell r="G152">
            <v>0</v>
          </cell>
        </row>
        <row r="153">
          <cell r="D153">
            <v>1749</v>
          </cell>
          <cell r="E153">
            <v>0</v>
          </cell>
          <cell r="F153">
            <v>0</v>
          </cell>
          <cell r="G153">
            <v>0</v>
          </cell>
        </row>
        <row r="154">
          <cell r="D154">
            <v>4825.2700000000004</v>
          </cell>
          <cell r="E154">
            <v>0</v>
          </cell>
          <cell r="F154">
            <v>0</v>
          </cell>
          <cell r="G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8">
          <cell r="D158">
            <v>54138.28</v>
          </cell>
          <cell r="E158">
            <v>110000</v>
          </cell>
          <cell r="F158">
            <v>122500</v>
          </cell>
          <cell r="G158">
            <v>60299.360000000001</v>
          </cell>
        </row>
        <row r="159">
          <cell r="D159">
            <v>0</v>
          </cell>
          <cell r="E159">
            <v>1600</v>
          </cell>
          <cell r="F159">
            <v>1600</v>
          </cell>
          <cell r="G159">
            <v>0</v>
          </cell>
        </row>
        <row r="160">
          <cell r="D160">
            <v>0</v>
          </cell>
          <cell r="E160">
            <v>7400</v>
          </cell>
          <cell r="F160">
            <v>7400</v>
          </cell>
          <cell r="G160">
            <v>0</v>
          </cell>
        </row>
        <row r="161">
          <cell r="D161">
            <v>1500</v>
          </cell>
          <cell r="E161">
            <v>1500</v>
          </cell>
          <cell r="F161">
            <v>1500</v>
          </cell>
          <cell r="G161">
            <v>1500</v>
          </cell>
        </row>
        <row r="162">
          <cell r="D162">
            <v>8932.81</v>
          </cell>
          <cell r="E162">
            <v>20100</v>
          </cell>
          <cell r="F162">
            <v>21100</v>
          </cell>
          <cell r="G162">
            <v>9949.3799999999992</v>
          </cell>
        </row>
        <row r="163">
          <cell r="D163">
            <v>0</v>
          </cell>
          <cell r="E163">
            <v>1200</v>
          </cell>
          <cell r="F163">
            <v>1200</v>
          </cell>
          <cell r="G163">
            <v>0</v>
          </cell>
        </row>
        <row r="164">
          <cell r="D164">
            <v>2880</v>
          </cell>
          <cell r="E164">
            <v>7200</v>
          </cell>
          <cell r="F164">
            <v>8700</v>
          </cell>
          <cell r="G164">
            <v>3924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8">
          <cell r="D168">
            <v>0</v>
          </cell>
          <cell r="E168">
            <v>136300</v>
          </cell>
          <cell r="F168">
            <v>264300</v>
          </cell>
          <cell r="G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D170">
            <v>0</v>
          </cell>
          <cell r="E170">
            <v>20000</v>
          </cell>
          <cell r="F170">
            <v>40000</v>
          </cell>
          <cell r="G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3">
          <cell r="D173">
            <v>258472.9</v>
          </cell>
          <cell r="E173">
            <v>398000</v>
          </cell>
          <cell r="F173">
            <v>396500</v>
          </cell>
          <cell r="G173">
            <v>274623.23</v>
          </cell>
        </row>
        <row r="174">
          <cell r="D174">
            <v>0</v>
          </cell>
          <cell r="E174">
            <v>28200</v>
          </cell>
          <cell r="F174">
            <v>28200</v>
          </cell>
          <cell r="G174">
            <v>0</v>
          </cell>
        </row>
        <row r="175">
          <cell r="D175">
            <v>3407.51</v>
          </cell>
          <cell r="E175">
            <v>4000</v>
          </cell>
          <cell r="F175">
            <v>4000</v>
          </cell>
          <cell r="G175">
            <v>3407.5</v>
          </cell>
        </row>
        <row r="176">
          <cell r="D176">
            <v>18000</v>
          </cell>
          <cell r="E176">
            <v>24000</v>
          </cell>
          <cell r="F176">
            <v>25500</v>
          </cell>
          <cell r="G176">
            <v>25500</v>
          </cell>
        </row>
        <row r="177">
          <cell r="D177">
            <v>42715.31</v>
          </cell>
          <cell r="E177">
            <v>77000</v>
          </cell>
          <cell r="F177">
            <v>77000</v>
          </cell>
          <cell r="G177">
            <v>45380.1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D179">
            <v>0</v>
          </cell>
          <cell r="E179">
            <v>6000</v>
          </cell>
          <cell r="F179">
            <v>6000</v>
          </cell>
          <cell r="G179">
            <v>400</v>
          </cell>
        </row>
        <row r="180">
          <cell r="D180">
            <v>13350</v>
          </cell>
          <cell r="E180">
            <v>23500</v>
          </cell>
          <cell r="F180">
            <v>23500</v>
          </cell>
          <cell r="G180">
            <v>16310</v>
          </cell>
        </row>
        <row r="182">
          <cell r="D182">
            <v>0</v>
          </cell>
          <cell r="E182">
            <v>416000</v>
          </cell>
          <cell r="F182">
            <v>416000</v>
          </cell>
          <cell r="G182">
            <v>0</v>
          </cell>
        </row>
        <row r="184">
          <cell r="D184">
            <v>29387.11</v>
          </cell>
          <cell r="E184">
            <v>19000</v>
          </cell>
          <cell r="F184">
            <v>19000</v>
          </cell>
          <cell r="G184">
            <v>31654.69</v>
          </cell>
        </row>
        <row r="185">
          <cell r="D185">
            <v>0</v>
          </cell>
          <cell r="E185">
            <v>19000</v>
          </cell>
          <cell r="F185">
            <v>19000</v>
          </cell>
          <cell r="G185">
            <v>0</v>
          </cell>
        </row>
        <row r="188">
          <cell r="D188">
            <v>0</v>
          </cell>
          <cell r="E188">
            <v>120000</v>
          </cell>
          <cell r="F188">
            <v>120000</v>
          </cell>
          <cell r="G188">
            <v>0</v>
          </cell>
        </row>
        <row r="191">
          <cell r="D191">
            <v>2411.2399999999998</v>
          </cell>
          <cell r="E191">
            <v>3600</v>
          </cell>
          <cell r="F191">
            <v>2000</v>
          </cell>
          <cell r="G191">
            <v>60</v>
          </cell>
        </row>
        <row r="192">
          <cell r="D192">
            <v>0</v>
          </cell>
          <cell r="E192">
            <v>5000</v>
          </cell>
          <cell r="F192">
            <v>2600</v>
          </cell>
          <cell r="G192">
            <v>0</v>
          </cell>
        </row>
        <row r="197">
          <cell r="D197">
            <v>579620.27</v>
          </cell>
          <cell r="E197">
            <v>1492100</v>
          </cell>
          <cell r="F197">
            <v>1963400</v>
          </cell>
          <cell r="G197">
            <v>695274.57000000007</v>
          </cell>
        </row>
        <row r="200">
          <cell r="D200">
            <v>365332.83</v>
          </cell>
          <cell r="E200">
            <v>579700</v>
          </cell>
          <cell r="F200">
            <v>579700</v>
          </cell>
          <cell r="G200">
            <v>397275.51999999996</v>
          </cell>
        </row>
      </sheetData>
      <sheetData sheetId="1">
        <row r="2">
          <cell r="E2">
            <v>3390800</v>
          </cell>
        </row>
        <row r="4">
          <cell r="D4">
            <v>394919.11000000004</v>
          </cell>
          <cell r="F4">
            <v>1180000</v>
          </cell>
          <cell r="G4">
            <v>498542.66</v>
          </cell>
        </row>
        <row r="46">
          <cell r="A46" t="str">
            <v>31</v>
          </cell>
          <cell r="B46">
            <v>32411</v>
          </cell>
          <cell r="C46" t="str">
            <v>Naknade troškova službenog puta</v>
          </cell>
        </row>
        <row r="107">
          <cell r="E107">
            <v>120000</v>
          </cell>
        </row>
        <row r="113">
          <cell r="D113">
            <v>0</v>
          </cell>
          <cell r="E113">
            <v>19000</v>
          </cell>
          <cell r="F113">
            <v>19000</v>
          </cell>
          <cell r="G113">
            <v>0</v>
          </cell>
        </row>
      </sheetData>
      <sheetData sheetId="2">
        <row r="5">
          <cell r="D5">
            <v>5267612.21</v>
          </cell>
          <cell r="E5">
            <v>11500000</v>
          </cell>
          <cell r="F5">
            <v>11820000</v>
          </cell>
          <cell r="G5">
            <v>5367100</v>
          </cell>
        </row>
        <row r="6">
          <cell r="E6">
            <v>76400</v>
          </cell>
          <cell r="F6">
            <v>76400</v>
          </cell>
          <cell r="G6">
            <v>38933.54</v>
          </cell>
        </row>
        <row r="7">
          <cell r="D7">
            <v>27256.46</v>
          </cell>
          <cell r="E7">
            <v>243000</v>
          </cell>
          <cell r="F7">
            <v>243000</v>
          </cell>
          <cell r="G7">
            <v>11565.72</v>
          </cell>
        </row>
        <row r="8">
          <cell r="D8">
            <v>28209.73</v>
          </cell>
          <cell r="E8">
            <v>37000</v>
          </cell>
          <cell r="F8">
            <v>52000</v>
          </cell>
          <cell r="G8">
            <v>28104.87</v>
          </cell>
        </row>
        <row r="9">
          <cell r="D9">
            <v>136500</v>
          </cell>
          <cell r="E9">
            <v>151500</v>
          </cell>
          <cell r="F9">
            <v>141000</v>
          </cell>
          <cell r="G9">
            <v>138000</v>
          </cell>
        </row>
        <row r="10">
          <cell r="D10">
            <v>4989</v>
          </cell>
          <cell r="E10">
            <v>7000</v>
          </cell>
          <cell r="F10">
            <v>7000</v>
          </cell>
          <cell r="G10">
            <v>6652</v>
          </cell>
        </row>
        <row r="11">
          <cell r="D11">
            <v>865003.97</v>
          </cell>
          <cell r="E11">
            <v>1900000</v>
          </cell>
          <cell r="F11">
            <v>1928000</v>
          </cell>
          <cell r="G11">
            <v>881899.85</v>
          </cell>
        </row>
        <row r="12">
          <cell r="E12">
            <v>14000</v>
          </cell>
          <cell r="F12">
            <v>14000</v>
          </cell>
          <cell r="G12">
            <v>203.93</v>
          </cell>
        </row>
        <row r="13">
          <cell r="E13">
            <v>15000</v>
          </cell>
          <cell r="F13">
            <v>15000</v>
          </cell>
          <cell r="G13">
            <v>575.9</v>
          </cell>
        </row>
        <row r="14">
          <cell r="D14">
            <v>81651.199999999997</v>
          </cell>
          <cell r="E14">
            <v>160000</v>
          </cell>
          <cell r="F14">
            <v>180000</v>
          </cell>
          <cell r="G14">
            <v>93542.48</v>
          </cell>
        </row>
        <row r="15">
          <cell r="D15">
            <v>15187.5</v>
          </cell>
          <cell r="E15">
            <v>30600</v>
          </cell>
          <cell r="F15">
            <v>30600</v>
          </cell>
          <cell r="G15">
            <v>13800</v>
          </cell>
        </row>
        <row r="16">
          <cell r="E16">
            <v>40000</v>
          </cell>
          <cell r="F16">
            <v>40000</v>
          </cell>
          <cell r="G16">
            <v>30000</v>
          </cell>
        </row>
        <row r="17">
          <cell r="E17">
            <v>27000</v>
          </cell>
          <cell r="F17">
            <v>27000</v>
          </cell>
          <cell r="G17">
            <v>4128.43</v>
          </cell>
        </row>
        <row r="18">
          <cell r="E18">
            <v>23900</v>
          </cell>
          <cell r="F18">
            <v>23900</v>
          </cell>
          <cell r="G18">
            <v>5967.82</v>
          </cell>
        </row>
        <row r="19">
          <cell r="B19">
            <v>34339</v>
          </cell>
          <cell r="C19" t="str">
            <v>Ostale zatezne kamate</v>
          </cell>
          <cell r="E19">
            <v>15000</v>
          </cell>
          <cell r="F19">
            <v>15000</v>
          </cell>
          <cell r="G19">
            <v>7230.78</v>
          </cell>
        </row>
        <row r="23">
          <cell r="D23">
            <v>1467.95</v>
          </cell>
          <cell r="E23">
            <v>6000</v>
          </cell>
          <cell r="F23">
            <v>3000</v>
          </cell>
          <cell r="G23">
            <v>193.5</v>
          </cell>
        </row>
        <row r="24">
          <cell r="D24">
            <v>865</v>
          </cell>
          <cell r="E24">
            <v>5000</v>
          </cell>
          <cell r="F24">
            <v>3000</v>
          </cell>
          <cell r="G24">
            <v>411.6</v>
          </cell>
        </row>
        <row r="25">
          <cell r="E25">
            <v>2000</v>
          </cell>
          <cell r="F25">
            <v>2000</v>
          </cell>
          <cell r="G25">
            <v>587</v>
          </cell>
        </row>
        <row r="26">
          <cell r="F26">
            <v>0</v>
          </cell>
        </row>
        <row r="27">
          <cell r="D27">
            <v>12500</v>
          </cell>
          <cell r="F27">
            <v>0</v>
          </cell>
        </row>
        <row r="28">
          <cell r="D28">
            <v>1081.25</v>
          </cell>
          <cell r="F28">
            <v>2500</v>
          </cell>
          <cell r="G28">
            <v>1081.25</v>
          </cell>
        </row>
        <row r="29">
          <cell r="F29">
            <v>7600</v>
          </cell>
          <cell r="G29">
            <v>7550</v>
          </cell>
        </row>
        <row r="30">
          <cell r="D30">
            <v>113</v>
          </cell>
          <cell r="F30">
            <v>0</v>
          </cell>
        </row>
        <row r="31">
          <cell r="D31">
            <v>300</v>
          </cell>
          <cell r="E31">
            <v>3400</v>
          </cell>
          <cell r="F31">
            <v>2000</v>
          </cell>
        </row>
        <row r="33">
          <cell r="D33">
            <v>67815</v>
          </cell>
          <cell r="E33">
            <v>140000</v>
          </cell>
          <cell r="F33">
            <v>133800</v>
          </cell>
          <cell r="G33">
            <v>73567.199999999997</v>
          </cell>
        </row>
        <row r="34">
          <cell r="D34">
            <v>4118.75</v>
          </cell>
          <cell r="F34">
            <v>0</v>
          </cell>
        </row>
        <row r="35">
          <cell r="D35">
            <v>28056.25</v>
          </cell>
          <cell r="F35">
            <v>0</v>
          </cell>
        </row>
        <row r="36">
          <cell r="F36">
            <v>2500</v>
          </cell>
          <cell r="G36">
            <v>1415.38</v>
          </cell>
        </row>
        <row r="38">
          <cell r="F38">
            <v>100</v>
          </cell>
          <cell r="G38">
            <v>109.08</v>
          </cell>
        </row>
        <row r="39">
          <cell r="E39">
            <v>0</v>
          </cell>
          <cell r="F39">
            <v>0</v>
          </cell>
          <cell r="G39">
            <v>117.42</v>
          </cell>
        </row>
        <row r="40">
          <cell r="F40">
            <v>600</v>
          </cell>
          <cell r="G40">
            <v>600</v>
          </cell>
        </row>
        <row r="41">
          <cell r="F41">
            <v>800</v>
          </cell>
          <cell r="G41">
            <v>723.56</v>
          </cell>
        </row>
        <row r="42">
          <cell r="F42">
            <v>500</v>
          </cell>
          <cell r="G42">
            <v>478</v>
          </cell>
        </row>
        <row r="43">
          <cell r="F43">
            <v>2900</v>
          </cell>
          <cell r="G43">
            <v>2900</v>
          </cell>
        </row>
        <row r="44">
          <cell r="F44">
            <v>0</v>
          </cell>
          <cell r="G44">
            <v>44.5</v>
          </cell>
        </row>
        <row r="45">
          <cell r="F45">
            <v>2600</v>
          </cell>
          <cell r="G45">
            <v>1610.28</v>
          </cell>
        </row>
        <row r="46">
          <cell r="F46">
            <v>0</v>
          </cell>
          <cell r="G46">
            <v>50.8</v>
          </cell>
        </row>
        <row r="47">
          <cell r="D47">
            <v>26189.81</v>
          </cell>
          <cell r="F47">
            <v>0</v>
          </cell>
        </row>
        <row r="48">
          <cell r="F48">
            <v>800</v>
          </cell>
          <cell r="G48">
            <v>829.42</v>
          </cell>
        </row>
        <row r="49">
          <cell r="F49">
            <v>800</v>
          </cell>
          <cell r="G49">
            <v>1454.34</v>
          </cell>
        </row>
        <row r="50">
          <cell r="F50">
            <v>6000</v>
          </cell>
          <cell r="G50">
            <v>5950</v>
          </cell>
        </row>
        <row r="51">
          <cell r="F51">
            <v>10000</v>
          </cell>
          <cell r="G51">
            <v>8390</v>
          </cell>
        </row>
        <row r="52">
          <cell r="F52">
            <v>3100</v>
          </cell>
          <cell r="G52">
            <v>1987.5</v>
          </cell>
        </row>
        <row r="55">
          <cell r="F55">
            <v>0</v>
          </cell>
          <cell r="G55">
            <v>0</v>
          </cell>
        </row>
        <row r="56">
          <cell r="F56">
            <v>500</v>
          </cell>
          <cell r="G56">
            <v>375</v>
          </cell>
        </row>
        <row r="57">
          <cell r="F57">
            <v>600</v>
          </cell>
          <cell r="G57">
            <v>536</v>
          </cell>
        </row>
        <row r="58">
          <cell r="D58">
            <v>8385.09</v>
          </cell>
          <cell r="E58">
            <v>20000</v>
          </cell>
          <cell r="F58">
            <v>25000</v>
          </cell>
          <cell r="G58">
            <v>9763.6299999999992</v>
          </cell>
        </row>
        <row r="59">
          <cell r="D59">
            <v>258</v>
          </cell>
          <cell r="E59">
            <v>5000</v>
          </cell>
          <cell r="F59">
            <v>5000</v>
          </cell>
          <cell r="G59">
            <v>12.66</v>
          </cell>
        </row>
        <row r="60">
          <cell r="D60">
            <v>93049.77</v>
          </cell>
          <cell r="E60">
            <v>287000</v>
          </cell>
          <cell r="F60">
            <v>287000</v>
          </cell>
          <cell r="G60">
            <v>131105.47</v>
          </cell>
        </row>
        <row r="61">
          <cell r="D61">
            <v>4679.74</v>
          </cell>
          <cell r="E61">
            <v>35000</v>
          </cell>
          <cell r="F61">
            <v>10000</v>
          </cell>
          <cell r="G61">
            <v>3398.21</v>
          </cell>
        </row>
        <row r="62">
          <cell r="F62">
            <v>17100</v>
          </cell>
          <cell r="G62">
            <v>17088.63</v>
          </cell>
        </row>
        <row r="63">
          <cell r="D63">
            <v>520</v>
          </cell>
          <cell r="E63">
            <v>2000</v>
          </cell>
          <cell r="F63">
            <v>2000</v>
          </cell>
          <cell r="G63">
            <v>1344</v>
          </cell>
        </row>
        <row r="64">
          <cell r="D64">
            <v>0</v>
          </cell>
          <cell r="E64">
            <v>25000</v>
          </cell>
          <cell r="F64">
            <v>30000</v>
          </cell>
          <cell r="G64">
            <v>28556.68</v>
          </cell>
        </row>
        <row r="65">
          <cell r="E65">
            <v>30000</v>
          </cell>
          <cell r="F65">
            <v>30000</v>
          </cell>
          <cell r="G65">
            <v>11250</v>
          </cell>
        </row>
        <row r="66">
          <cell r="E66">
            <v>40000</v>
          </cell>
          <cell r="F66">
            <v>40000</v>
          </cell>
          <cell r="G66">
            <v>24287.5</v>
          </cell>
        </row>
        <row r="67">
          <cell r="F67">
            <v>2800</v>
          </cell>
          <cell r="G67">
            <v>2780.04</v>
          </cell>
        </row>
        <row r="68">
          <cell r="F68">
            <v>3300</v>
          </cell>
          <cell r="G68">
            <v>3216.3</v>
          </cell>
        </row>
        <row r="69">
          <cell r="D69">
            <v>0</v>
          </cell>
          <cell r="F69">
            <v>700</v>
          </cell>
          <cell r="G69">
            <v>690</v>
          </cell>
        </row>
        <row r="70">
          <cell r="D70">
            <v>1917.75</v>
          </cell>
          <cell r="E70">
            <v>6000</v>
          </cell>
          <cell r="F70">
            <v>6000</v>
          </cell>
          <cell r="G70">
            <v>3105.25</v>
          </cell>
        </row>
        <row r="71">
          <cell r="E71">
            <v>0</v>
          </cell>
          <cell r="F71">
            <v>5000</v>
          </cell>
          <cell r="G71">
            <v>3885.01</v>
          </cell>
        </row>
        <row r="72">
          <cell r="E72">
            <v>20000</v>
          </cell>
          <cell r="F72">
            <v>20000</v>
          </cell>
          <cell r="G72">
            <v>28837</v>
          </cell>
        </row>
        <row r="73">
          <cell r="E73">
            <v>0</v>
          </cell>
          <cell r="F73">
            <v>30000</v>
          </cell>
          <cell r="G73">
            <v>35736.879999999997</v>
          </cell>
        </row>
        <row r="74">
          <cell r="F74">
            <v>10000</v>
          </cell>
          <cell r="G74">
            <v>28435</v>
          </cell>
        </row>
        <row r="75">
          <cell r="E75">
            <v>120000</v>
          </cell>
          <cell r="F75">
            <v>58000</v>
          </cell>
          <cell r="G75">
            <v>12021.25</v>
          </cell>
        </row>
        <row r="76">
          <cell r="E76">
            <v>0</v>
          </cell>
          <cell r="F76">
            <v>7000</v>
          </cell>
          <cell r="G76">
            <v>5801.81</v>
          </cell>
        </row>
        <row r="78">
          <cell r="F78">
            <v>0</v>
          </cell>
        </row>
        <row r="79">
          <cell r="D79">
            <v>120173.71</v>
          </cell>
          <cell r="F79">
            <v>0</v>
          </cell>
        </row>
        <row r="80">
          <cell r="D80">
            <v>309.76</v>
          </cell>
          <cell r="F80">
            <v>0</v>
          </cell>
        </row>
        <row r="81">
          <cell r="D81">
            <v>3911.25</v>
          </cell>
          <cell r="F81">
            <v>0</v>
          </cell>
        </row>
        <row r="82">
          <cell r="D82">
            <v>1749</v>
          </cell>
          <cell r="F82">
            <v>0</v>
          </cell>
        </row>
        <row r="83">
          <cell r="D83">
            <v>4825.2700000000004</v>
          </cell>
          <cell r="F83">
            <v>0</v>
          </cell>
        </row>
        <row r="85">
          <cell r="E85">
            <v>416000</v>
          </cell>
          <cell r="F85">
            <v>416000</v>
          </cell>
        </row>
      </sheetData>
      <sheetData sheetId="3">
        <row r="3">
          <cell r="D3">
            <v>0</v>
          </cell>
          <cell r="E3">
            <v>1000</v>
          </cell>
          <cell r="F3">
            <v>0</v>
          </cell>
        </row>
        <row r="4">
          <cell r="D4">
            <v>1.31</v>
          </cell>
          <cell r="E4">
            <v>100</v>
          </cell>
          <cell r="F4">
            <v>100</v>
          </cell>
          <cell r="G4">
            <v>1.07</v>
          </cell>
        </row>
        <row r="5">
          <cell r="D5">
            <v>0</v>
          </cell>
          <cell r="E5">
            <v>3000</v>
          </cell>
          <cell r="F5">
            <v>4500</v>
          </cell>
        </row>
        <row r="6">
          <cell r="D6">
            <v>700</v>
          </cell>
          <cell r="E6">
            <v>4500</v>
          </cell>
          <cell r="F6">
            <v>0</v>
          </cell>
          <cell r="G6">
            <v>5000</v>
          </cell>
        </row>
        <row r="8">
          <cell r="D8">
            <v>6426410.0700000003</v>
          </cell>
          <cell r="E8">
            <v>14240400</v>
          </cell>
          <cell r="F8">
            <v>14612900</v>
          </cell>
          <cell r="G8">
            <v>6627705.3200000003</v>
          </cell>
        </row>
        <row r="10">
          <cell r="D10">
            <v>77515</v>
          </cell>
          <cell r="E10">
            <v>145000</v>
          </cell>
          <cell r="F10">
            <v>145000</v>
          </cell>
          <cell r="G10">
            <v>98097.2</v>
          </cell>
        </row>
        <row r="11">
          <cell r="D11">
            <v>0</v>
          </cell>
          <cell r="E11">
            <v>7000</v>
          </cell>
          <cell r="F11">
            <v>7000</v>
          </cell>
          <cell r="G11">
            <v>1200</v>
          </cell>
        </row>
        <row r="12">
          <cell r="D12">
            <v>0</v>
          </cell>
          <cell r="E12">
            <v>416000</v>
          </cell>
          <cell r="F12">
            <v>416000</v>
          </cell>
        </row>
        <row r="13">
          <cell r="D13">
            <v>231856.5</v>
          </cell>
          <cell r="E13">
            <v>590000</v>
          </cell>
          <cell r="F13">
            <v>590000</v>
          </cell>
          <cell r="G13">
            <v>355714.5</v>
          </cell>
        </row>
        <row r="14">
          <cell r="D14">
            <v>4430.93</v>
          </cell>
          <cell r="F14">
            <v>0</v>
          </cell>
          <cell r="G14">
            <v>1081.25</v>
          </cell>
        </row>
        <row r="15">
          <cell r="D15">
            <v>15500</v>
          </cell>
          <cell r="E15">
            <v>3000</v>
          </cell>
          <cell r="F15">
            <v>3000</v>
          </cell>
        </row>
        <row r="16">
          <cell r="D16">
            <v>663.76</v>
          </cell>
          <cell r="E16">
            <v>1400</v>
          </cell>
          <cell r="F16">
            <v>1400</v>
          </cell>
          <cell r="G16">
            <v>683.12</v>
          </cell>
        </row>
        <row r="18">
          <cell r="D18">
            <v>157158.79999999999</v>
          </cell>
          <cell r="E18">
            <v>0</v>
          </cell>
          <cell r="F18">
            <v>28200</v>
          </cell>
          <cell r="G18">
            <v>28117.91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KONSOLIDIRANI"/>
      <sheetName val="prorač. "/>
      <sheetName val="vanpror."/>
      <sheetName val="vanpror. prihodi"/>
      <sheetName val="Sheet1"/>
    </sheetNames>
    <sheetDataSet>
      <sheetData sheetId="0" refreshError="1"/>
      <sheetData sheetId="1">
        <row r="84">
          <cell r="F84">
            <v>3000</v>
          </cell>
        </row>
      </sheetData>
      <sheetData sheetId="2">
        <row r="8">
          <cell r="F8">
            <v>3862100</v>
          </cell>
        </row>
        <row r="113">
          <cell r="F113">
            <v>120000</v>
          </cell>
        </row>
      </sheetData>
      <sheetData sheetId="3">
        <row r="11">
          <cell r="F11">
            <v>11820000</v>
          </cell>
        </row>
      </sheetData>
      <sheetData sheetId="4">
        <row r="9">
          <cell r="F9">
            <v>0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OPĆI DIO"/>
      <sheetName val="PLAN PRIHODA"/>
      <sheetName val="PLAN RASHODA I IZDATAKA"/>
    </sheetNames>
    <sheetDataSet>
      <sheetData sheetId="0"/>
      <sheetData sheetId="1"/>
      <sheetData sheetId="2">
        <row r="5">
          <cell r="G5">
            <v>568000</v>
          </cell>
        </row>
        <row r="12">
          <cell r="D12">
            <v>1300000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643A6-FAB0-4498-8377-B50CF282CA27}">
  <sheetPr codeName="Sheet1">
    <pageSetUpPr fitToPage="1"/>
  </sheetPr>
  <dimension ref="A1:I32"/>
  <sheetViews>
    <sheetView tabSelected="1" workbookViewId="0"/>
  </sheetViews>
  <sheetFormatPr defaultColWidth="8.85546875" defaultRowHeight="15"/>
  <cols>
    <col min="1" max="16384" width="8.85546875" style="6"/>
  </cols>
  <sheetData>
    <row r="1" spans="1:9">
      <c r="A1" s="5"/>
      <c r="B1" s="5"/>
      <c r="C1" s="5"/>
      <c r="D1" s="5"/>
      <c r="E1" s="5"/>
      <c r="F1" s="5"/>
      <c r="G1" s="5"/>
    </row>
    <row r="2" spans="1:9" ht="26.25">
      <c r="A2" s="146" t="s">
        <v>169</v>
      </c>
      <c r="B2" s="146"/>
      <c r="C2" s="146"/>
      <c r="D2" s="146"/>
      <c r="E2" s="146"/>
      <c r="F2" s="146"/>
      <c r="G2" s="146"/>
      <c r="H2" s="146"/>
      <c r="I2" s="146"/>
    </row>
    <row r="3" spans="1:9" ht="26.25">
      <c r="A3" s="146" t="s">
        <v>170</v>
      </c>
      <c r="B3" s="146"/>
      <c r="C3" s="146"/>
      <c r="D3" s="146"/>
      <c r="E3" s="146"/>
      <c r="F3" s="146"/>
      <c r="G3" s="146"/>
      <c r="H3" s="146"/>
      <c r="I3" s="146"/>
    </row>
    <row r="4" spans="1:9">
      <c r="A4" s="5"/>
      <c r="B4" s="5"/>
      <c r="C4" s="5"/>
      <c r="D4" s="5"/>
      <c r="E4" s="5"/>
      <c r="F4" s="5"/>
      <c r="G4" s="5"/>
    </row>
    <row r="7" spans="1:9">
      <c r="A7" s="5"/>
      <c r="B7" s="5"/>
      <c r="C7" s="5"/>
      <c r="D7" s="5"/>
      <c r="E7" s="5"/>
      <c r="F7" s="5"/>
      <c r="G7" s="5"/>
    </row>
    <row r="8" spans="1:9" ht="21" customHeight="1">
      <c r="A8" s="149" t="s">
        <v>327</v>
      </c>
      <c r="B8" s="149"/>
      <c r="C8" s="149"/>
      <c r="D8" s="149"/>
      <c r="E8" s="149"/>
      <c r="F8" s="149"/>
      <c r="G8" s="149"/>
      <c r="H8" s="149"/>
      <c r="I8" s="149"/>
    </row>
    <row r="9" spans="1:9">
      <c r="A9" s="149"/>
      <c r="B9" s="149"/>
      <c r="C9" s="149"/>
      <c r="D9" s="149"/>
      <c r="E9" s="149"/>
      <c r="F9" s="149"/>
      <c r="G9" s="149"/>
      <c r="H9" s="149"/>
      <c r="I9" s="149"/>
    </row>
    <row r="10" spans="1:9">
      <c r="A10" s="149"/>
      <c r="B10" s="149"/>
      <c r="C10" s="149"/>
      <c r="D10" s="149"/>
      <c r="E10" s="149"/>
      <c r="F10" s="149"/>
      <c r="G10" s="149"/>
      <c r="H10" s="149"/>
      <c r="I10" s="149"/>
    </row>
    <row r="11" spans="1:9" ht="23.25">
      <c r="A11" s="147"/>
      <c r="B11" s="147"/>
      <c r="C11" s="147"/>
      <c r="D11" s="147"/>
      <c r="E11" s="147"/>
      <c r="F11" s="147"/>
      <c r="G11" s="147"/>
      <c r="H11" s="147"/>
      <c r="I11" s="147"/>
    </row>
    <row r="12" spans="1:9">
      <c r="A12" s="5"/>
      <c r="B12" s="5"/>
      <c r="C12" s="5"/>
      <c r="D12" s="5"/>
      <c r="E12" s="5"/>
      <c r="F12" s="5"/>
      <c r="G12" s="5"/>
    </row>
    <row r="14" spans="1:9">
      <c r="A14" s="5"/>
      <c r="B14" s="5"/>
      <c r="C14" s="5"/>
      <c r="D14" s="5"/>
      <c r="E14" s="5"/>
      <c r="F14" s="5"/>
      <c r="G14" s="5"/>
    </row>
    <row r="15" spans="1:9">
      <c r="A15" s="5"/>
      <c r="B15" s="5"/>
      <c r="C15" s="5"/>
      <c r="D15" s="5"/>
      <c r="E15" s="5"/>
      <c r="F15" s="5"/>
      <c r="G15" s="5"/>
    </row>
    <row r="16" spans="1:9">
      <c r="A16" s="5"/>
      <c r="B16" s="5"/>
      <c r="C16" s="5"/>
      <c r="D16" s="5"/>
      <c r="E16" s="5"/>
      <c r="F16" s="5"/>
      <c r="G16" s="5"/>
    </row>
    <row r="17" spans="1:9">
      <c r="A17" s="5"/>
      <c r="B17" s="5"/>
      <c r="C17" s="5"/>
      <c r="D17" s="5"/>
      <c r="E17" s="5"/>
      <c r="F17" s="5"/>
      <c r="G17" s="5"/>
    </row>
    <row r="18" spans="1:9">
      <c r="A18" s="5"/>
      <c r="B18" s="5"/>
      <c r="C18" s="5"/>
      <c r="D18" s="5"/>
      <c r="E18" s="5"/>
      <c r="F18" s="5"/>
      <c r="G18" s="5"/>
    </row>
    <row r="19" spans="1:9">
      <c r="A19" s="5"/>
      <c r="B19" s="5"/>
      <c r="C19" s="5"/>
      <c r="D19" s="5"/>
      <c r="E19" s="5"/>
      <c r="F19" s="5"/>
      <c r="G19" s="5"/>
    </row>
    <row r="20" spans="1:9">
      <c r="A20" s="5"/>
      <c r="B20" s="5"/>
      <c r="C20" s="5"/>
      <c r="D20" s="5"/>
      <c r="E20" s="5"/>
      <c r="F20" s="5"/>
      <c r="G20" s="5"/>
    </row>
    <row r="21" spans="1:9">
      <c r="A21" s="5"/>
      <c r="B21" s="5"/>
      <c r="C21" s="5"/>
      <c r="D21" s="5"/>
      <c r="E21" s="5"/>
      <c r="F21" s="5"/>
      <c r="G21" s="5"/>
    </row>
    <row r="22" spans="1:9">
      <c r="A22" s="5"/>
      <c r="B22" s="5"/>
      <c r="C22" s="5"/>
      <c r="D22" s="5"/>
      <c r="E22" s="5"/>
      <c r="F22" s="5"/>
      <c r="G22" s="5"/>
    </row>
    <row r="24" spans="1:9">
      <c r="A24" s="5"/>
      <c r="B24" s="5"/>
      <c r="C24" s="5"/>
      <c r="D24" s="5"/>
      <c r="E24" s="5"/>
      <c r="F24" s="5"/>
      <c r="G24" s="5"/>
    </row>
    <row r="25" spans="1:9">
      <c r="A25" s="5"/>
      <c r="B25" s="5"/>
      <c r="C25" s="5"/>
      <c r="D25" s="5"/>
      <c r="E25" s="5"/>
      <c r="F25" s="5"/>
      <c r="G25" s="5"/>
    </row>
    <row r="26" spans="1:9">
      <c r="A26" s="5"/>
      <c r="B26" s="5"/>
      <c r="C26" s="5"/>
      <c r="D26" s="5"/>
      <c r="E26" s="5"/>
      <c r="F26" s="5"/>
      <c r="G26" s="5"/>
    </row>
    <row r="27" spans="1:9">
      <c r="A27" s="5"/>
      <c r="B27" s="5"/>
      <c r="C27" s="5"/>
      <c r="D27" s="5"/>
      <c r="E27" s="5"/>
      <c r="F27" s="5"/>
      <c r="G27" s="5"/>
    </row>
    <row r="28" spans="1:9" ht="15.75">
      <c r="A28" s="148" t="s">
        <v>328</v>
      </c>
      <c r="B28" s="148"/>
      <c r="C28" s="148"/>
      <c r="D28" s="148"/>
      <c r="E28" s="148"/>
      <c r="F28" s="148"/>
      <c r="G28" s="148"/>
      <c r="H28" s="148"/>
      <c r="I28" s="148"/>
    </row>
    <row r="29" spans="1:9">
      <c r="A29" s="5"/>
      <c r="B29" s="5"/>
      <c r="C29" s="5"/>
      <c r="D29" s="5"/>
      <c r="E29" s="5"/>
      <c r="F29" s="5"/>
      <c r="G29" s="5"/>
    </row>
    <row r="30" spans="1:9">
      <c r="A30" s="5"/>
      <c r="B30" s="5"/>
      <c r="C30" s="5"/>
      <c r="D30" s="5"/>
      <c r="E30" s="5"/>
      <c r="F30" s="5"/>
      <c r="G30" s="5"/>
    </row>
    <row r="31" spans="1:9">
      <c r="A31" s="5"/>
      <c r="B31" s="5"/>
      <c r="C31" s="5"/>
      <c r="D31" s="5"/>
      <c r="E31" s="5"/>
      <c r="F31" s="5"/>
      <c r="G31" s="5"/>
    </row>
    <row r="32" spans="1:9">
      <c r="A32" s="5"/>
      <c r="B32" s="5"/>
      <c r="C32" s="5"/>
      <c r="D32" s="5"/>
      <c r="E32" s="5"/>
      <c r="F32" s="5"/>
      <c r="G32" s="5"/>
    </row>
  </sheetData>
  <mergeCells count="5">
    <mergeCell ref="A2:I2"/>
    <mergeCell ref="A3:I3"/>
    <mergeCell ref="A11:I11"/>
    <mergeCell ref="A28:I28"/>
    <mergeCell ref="A8:I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8EAC9-C136-4D52-82C3-A01FE74B86D5}">
  <sheetPr codeName="Sheet8">
    <pageSetUpPr fitToPage="1"/>
  </sheetPr>
  <dimension ref="A2:L29"/>
  <sheetViews>
    <sheetView showGridLines="0" workbookViewId="0">
      <selection activeCell="F28" sqref="F28"/>
    </sheetView>
  </sheetViews>
  <sheetFormatPr defaultRowHeight="15.75"/>
  <cols>
    <col min="1" max="1" width="7.5703125" style="32" customWidth="1"/>
    <col min="2" max="2" width="40.28515625" style="32" bestFit="1" customWidth="1"/>
    <col min="3" max="3" width="13.28515625" style="32" bestFit="1" customWidth="1"/>
    <col min="4" max="5" width="16.7109375" style="32" customWidth="1"/>
    <col min="6" max="6" width="13.42578125" style="18" customWidth="1"/>
    <col min="7" max="7" width="10.5703125" style="18" customWidth="1"/>
    <col min="8" max="8" width="11.28515625" style="18" customWidth="1"/>
    <col min="9" max="9" width="9.140625" style="18"/>
    <col min="10" max="10" width="14.7109375" style="18" customWidth="1"/>
    <col min="11" max="11" width="15" style="18" customWidth="1"/>
    <col min="12" max="12" width="15.85546875" style="18" customWidth="1"/>
    <col min="13" max="257" width="9.140625" style="18"/>
    <col min="258" max="258" width="7.5703125" style="18" customWidth="1"/>
    <col min="259" max="259" width="40.7109375" style="18" customWidth="1"/>
    <col min="260" max="260" width="13.42578125" style="18" customWidth="1"/>
    <col min="261" max="261" width="16.7109375" style="18" customWidth="1"/>
    <col min="262" max="262" width="13.42578125" style="18" customWidth="1"/>
    <col min="263" max="263" width="10.5703125" style="18" customWidth="1"/>
    <col min="264" max="264" width="11.28515625" style="18" customWidth="1"/>
    <col min="265" max="265" width="9.140625" style="18"/>
    <col min="266" max="266" width="14.7109375" style="18" customWidth="1"/>
    <col min="267" max="267" width="15" style="18" customWidth="1"/>
    <col min="268" max="268" width="15.85546875" style="18" customWidth="1"/>
    <col min="269" max="513" width="9.140625" style="18"/>
    <col min="514" max="514" width="7.5703125" style="18" customWidth="1"/>
    <col min="515" max="515" width="40.7109375" style="18" customWidth="1"/>
    <col min="516" max="516" width="13.42578125" style="18" customWidth="1"/>
    <col min="517" max="517" width="16.7109375" style="18" customWidth="1"/>
    <col min="518" max="518" width="13.42578125" style="18" customWidth="1"/>
    <col min="519" max="519" width="10.5703125" style="18" customWidth="1"/>
    <col min="520" max="520" width="11.28515625" style="18" customWidth="1"/>
    <col min="521" max="521" width="9.140625" style="18"/>
    <col min="522" max="522" width="14.7109375" style="18" customWidth="1"/>
    <col min="523" max="523" width="15" style="18" customWidth="1"/>
    <col min="524" max="524" width="15.85546875" style="18" customWidth="1"/>
    <col min="525" max="769" width="9.140625" style="18"/>
    <col min="770" max="770" width="7.5703125" style="18" customWidth="1"/>
    <col min="771" max="771" width="40.7109375" style="18" customWidth="1"/>
    <col min="772" max="772" width="13.42578125" style="18" customWidth="1"/>
    <col min="773" max="773" width="16.7109375" style="18" customWidth="1"/>
    <col min="774" max="774" width="13.42578125" style="18" customWidth="1"/>
    <col min="775" max="775" width="10.5703125" style="18" customWidth="1"/>
    <col min="776" max="776" width="11.28515625" style="18" customWidth="1"/>
    <col min="777" max="777" width="9.140625" style="18"/>
    <col min="778" max="778" width="14.7109375" style="18" customWidth="1"/>
    <col min="779" max="779" width="15" style="18" customWidth="1"/>
    <col min="780" max="780" width="15.85546875" style="18" customWidth="1"/>
    <col min="781" max="1025" width="9.140625" style="18"/>
    <col min="1026" max="1026" width="7.5703125" style="18" customWidth="1"/>
    <col min="1027" max="1027" width="40.7109375" style="18" customWidth="1"/>
    <col min="1028" max="1028" width="13.42578125" style="18" customWidth="1"/>
    <col min="1029" max="1029" width="16.7109375" style="18" customWidth="1"/>
    <col min="1030" max="1030" width="13.42578125" style="18" customWidth="1"/>
    <col min="1031" max="1031" width="10.5703125" style="18" customWidth="1"/>
    <col min="1032" max="1032" width="11.28515625" style="18" customWidth="1"/>
    <col min="1033" max="1033" width="9.140625" style="18"/>
    <col min="1034" max="1034" width="14.7109375" style="18" customWidth="1"/>
    <col min="1035" max="1035" width="15" style="18" customWidth="1"/>
    <col min="1036" max="1036" width="15.85546875" style="18" customWidth="1"/>
    <col min="1037" max="1281" width="9.140625" style="18"/>
    <col min="1282" max="1282" width="7.5703125" style="18" customWidth="1"/>
    <col min="1283" max="1283" width="40.7109375" style="18" customWidth="1"/>
    <col min="1284" max="1284" width="13.42578125" style="18" customWidth="1"/>
    <col min="1285" max="1285" width="16.7109375" style="18" customWidth="1"/>
    <col min="1286" max="1286" width="13.42578125" style="18" customWidth="1"/>
    <col min="1287" max="1287" width="10.5703125" style="18" customWidth="1"/>
    <col min="1288" max="1288" width="11.28515625" style="18" customWidth="1"/>
    <col min="1289" max="1289" width="9.140625" style="18"/>
    <col min="1290" max="1290" width="14.7109375" style="18" customWidth="1"/>
    <col min="1291" max="1291" width="15" style="18" customWidth="1"/>
    <col min="1292" max="1292" width="15.85546875" style="18" customWidth="1"/>
    <col min="1293" max="1537" width="9.140625" style="18"/>
    <col min="1538" max="1538" width="7.5703125" style="18" customWidth="1"/>
    <col min="1539" max="1539" width="40.7109375" style="18" customWidth="1"/>
    <col min="1540" max="1540" width="13.42578125" style="18" customWidth="1"/>
    <col min="1541" max="1541" width="16.7109375" style="18" customWidth="1"/>
    <col min="1542" max="1542" width="13.42578125" style="18" customWidth="1"/>
    <col min="1543" max="1543" width="10.5703125" style="18" customWidth="1"/>
    <col min="1544" max="1544" width="11.28515625" style="18" customWidth="1"/>
    <col min="1545" max="1545" width="9.140625" style="18"/>
    <col min="1546" max="1546" width="14.7109375" style="18" customWidth="1"/>
    <col min="1547" max="1547" width="15" style="18" customWidth="1"/>
    <col min="1548" max="1548" width="15.85546875" style="18" customWidth="1"/>
    <col min="1549" max="1793" width="9.140625" style="18"/>
    <col min="1794" max="1794" width="7.5703125" style="18" customWidth="1"/>
    <col min="1795" max="1795" width="40.7109375" style="18" customWidth="1"/>
    <col min="1796" max="1796" width="13.42578125" style="18" customWidth="1"/>
    <col min="1797" max="1797" width="16.7109375" style="18" customWidth="1"/>
    <col min="1798" max="1798" width="13.42578125" style="18" customWidth="1"/>
    <col min="1799" max="1799" width="10.5703125" style="18" customWidth="1"/>
    <col min="1800" max="1800" width="11.28515625" style="18" customWidth="1"/>
    <col min="1801" max="1801" width="9.140625" style="18"/>
    <col min="1802" max="1802" width="14.7109375" style="18" customWidth="1"/>
    <col min="1803" max="1803" width="15" style="18" customWidth="1"/>
    <col min="1804" max="1804" width="15.85546875" style="18" customWidth="1"/>
    <col min="1805" max="2049" width="9.140625" style="18"/>
    <col min="2050" max="2050" width="7.5703125" style="18" customWidth="1"/>
    <col min="2051" max="2051" width="40.7109375" style="18" customWidth="1"/>
    <col min="2052" max="2052" width="13.42578125" style="18" customWidth="1"/>
    <col min="2053" max="2053" width="16.7109375" style="18" customWidth="1"/>
    <col min="2054" max="2054" width="13.42578125" style="18" customWidth="1"/>
    <col min="2055" max="2055" width="10.5703125" style="18" customWidth="1"/>
    <col min="2056" max="2056" width="11.28515625" style="18" customWidth="1"/>
    <col min="2057" max="2057" width="9.140625" style="18"/>
    <col min="2058" max="2058" width="14.7109375" style="18" customWidth="1"/>
    <col min="2059" max="2059" width="15" style="18" customWidth="1"/>
    <col min="2060" max="2060" width="15.85546875" style="18" customWidth="1"/>
    <col min="2061" max="2305" width="9.140625" style="18"/>
    <col min="2306" max="2306" width="7.5703125" style="18" customWidth="1"/>
    <col min="2307" max="2307" width="40.7109375" style="18" customWidth="1"/>
    <col min="2308" max="2308" width="13.42578125" style="18" customWidth="1"/>
    <col min="2309" max="2309" width="16.7109375" style="18" customWidth="1"/>
    <col min="2310" max="2310" width="13.42578125" style="18" customWidth="1"/>
    <col min="2311" max="2311" width="10.5703125" style="18" customWidth="1"/>
    <col min="2312" max="2312" width="11.28515625" style="18" customWidth="1"/>
    <col min="2313" max="2313" width="9.140625" style="18"/>
    <col min="2314" max="2314" width="14.7109375" style="18" customWidth="1"/>
    <col min="2315" max="2315" width="15" style="18" customWidth="1"/>
    <col min="2316" max="2316" width="15.85546875" style="18" customWidth="1"/>
    <col min="2317" max="2561" width="9.140625" style="18"/>
    <col min="2562" max="2562" width="7.5703125" style="18" customWidth="1"/>
    <col min="2563" max="2563" width="40.7109375" style="18" customWidth="1"/>
    <col min="2564" max="2564" width="13.42578125" style="18" customWidth="1"/>
    <col min="2565" max="2565" width="16.7109375" style="18" customWidth="1"/>
    <col min="2566" max="2566" width="13.42578125" style="18" customWidth="1"/>
    <col min="2567" max="2567" width="10.5703125" style="18" customWidth="1"/>
    <col min="2568" max="2568" width="11.28515625" style="18" customWidth="1"/>
    <col min="2569" max="2569" width="9.140625" style="18"/>
    <col min="2570" max="2570" width="14.7109375" style="18" customWidth="1"/>
    <col min="2571" max="2571" width="15" style="18" customWidth="1"/>
    <col min="2572" max="2572" width="15.85546875" style="18" customWidth="1"/>
    <col min="2573" max="2817" width="9.140625" style="18"/>
    <col min="2818" max="2818" width="7.5703125" style="18" customWidth="1"/>
    <col min="2819" max="2819" width="40.7109375" style="18" customWidth="1"/>
    <col min="2820" max="2820" width="13.42578125" style="18" customWidth="1"/>
    <col min="2821" max="2821" width="16.7109375" style="18" customWidth="1"/>
    <col min="2822" max="2822" width="13.42578125" style="18" customWidth="1"/>
    <col min="2823" max="2823" width="10.5703125" style="18" customWidth="1"/>
    <col min="2824" max="2824" width="11.28515625" style="18" customWidth="1"/>
    <col min="2825" max="2825" width="9.140625" style="18"/>
    <col min="2826" max="2826" width="14.7109375" style="18" customWidth="1"/>
    <col min="2827" max="2827" width="15" style="18" customWidth="1"/>
    <col min="2828" max="2828" width="15.85546875" style="18" customWidth="1"/>
    <col min="2829" max="3073" width="9.140625" style="18"/>
    <col min="3074" max="3074" width="7.5703125" style="18" customWidth="1"/>
    <col min="3075" max="3075" width="40.7109375" style="18" customWidth="1"/>
    <col min="3076" max="3076" width="13.42578125" style="18" customWidth="1"/>
    <col min="3077" max="3077" width="16.7109375" style="18" customWidth="1"/>
    <col min="3078" max="3078" width="13.42578125" style="18" customWidth="1"/>
    <col min="3079" max="3079" width="10.5703125" style="18" customWidth="1"/>
    <col min="3080" max="3080" width="11.28515625" style="18" customWidth="1"/>
    <col min="3081" max="3081" width="9.140625" style="18"/>
    <col min="3082" max="3082" width="14.7109375" style="18" customWidth="1"/>
    <col min="3083" max="3083" width="15" style="18" customWidth="1"/>
    <col min="3084" max="3084" width="15.85546875" style="18" customWidth="1"/>
    <col min="3085" max="3329" width="9.140625" style="18"/>
    <col min="3330" max="3330" width="7.5703125" style="18" customWidth="1"/>
    <col min="3331" max="3331" width="40.7109375" style="18" customWidth="1"/>
    <col min="3332" max="3332" width="13.42578125" style="18" customWidth="1"/>
    <col min="3333" max="3333" width="16.7109375" style="18" customWidth="1"/>
    <col min="3334" max="3334" width="13.42578125" style="18" customWidth="1"/>
    <col min="3335" max="3335" width="10.5703125" style="18" customWidth="1"/>
    <col min="3336" max="3336" width="11.28515625" style="18" customWidth="1"/>
    <col min="3337" max="3337" width="9.140625" style="18"/>
    <col min="3338" max="3338" width="14.7109375" style="18" customWidth="1"/>
    <col min="3339" max="3339" width="15" style="18" customWidth="1"/>
    <col min="3340" max="3340" width="15.85546875" style="18" customWidth="1"/>
    <col min="3341" max="3585" width="9.140625" style="18"/>
    <col min="3586" max="3586" width="7.5703125" style="18" customWidth="1"/>
    <col min="3587" max="3587" width="40.7109375" style="18" customWidth="1"/>
    <col min="3588" max="3588" width="13.42578125" style="18" customWidth="1"/>
    <col min="3589" max="3589" width="16.7109375" style="18" customWidth="1"/>
    <col min="3590" max="3590" width="13.42578125" style="18" customWidth="1"/>
    <col min="3591" max="3591" width="10.5703125" style="18" customWidth="1"/>
    <col min="3592" max="3592" width="11.28515625" style="18" customWidth="1"/>
    <col min="3593" max="3593" width="9.140625" style="18"/>
    <col min="3594" max="3594" width="14.7109375" style="18" customWidth="1"/>
    <col min="3595" max="3595" width="15" style="18" customWidth="1"/>
    <col min="3596" max="3596" width="15.85546875" style="18" customWidth="1"/>
    <col min="3597" max="3841" width="9.140625" style="18"/>
    <col min="3842" max="3842" width="7.5703125" style="18" customWidth="1"/>
    <col min="3843" max="3843" width="40.7109375" style="18" customWidth="1"/>
    <col min="3844" max="3844" width="13.42578125" style="18" customWidth="1"/>
    <col min="3845" max="3845" width="16.7109375" style="18" customWidth="1"/>
    <col min="3846" max="3846" width="13.42578125" style="18" customWidth="1"/>
    <col min="3847" max="3847" width="10.5703125" style="18" customWidth="1"/>
    <col min="3848" max="3848" width="11.28515625" style="18" customWidth="1"/>
    <col min="3849" max="3849" width="9.140625" style="18"/>
    <col min="3850" max="3850" width="14.7109375" style="18" customWidth="1"/>
    <col min="3851" max="3851" width="15" style="18" customWidth="1"/>
    <col min="3852" max="3852" width="15.85546875" style="18" customWidth="1"/>
    <col min="3853" max="4097" width="9.140625" style="18"/>
    <col min="4098" max="4098" width="7.5703125" style="18" customWidth="1"/>
    <col min="4099" max="4099" width="40.7109375" style="18" customWidth="1"/>
    <col min="4100" max="4100" width="13.42578125" style="18" customWidth="1"/>
    <col min="4101" max="4101" width="16.7109375" style="18" customWidth="1"/>
    <col min="4102" max="4102" width="13.42578125" style="18" customWidth="1"/>
    <col min="4103" max="4103" width="10.5703125" style="18" customWidth="1"/>
    <col min="4104" max="4104" width="11.28515625" style="18" customWidth="1"/>
    <col min="4105" max="4105" width="9.140625" style="18"/>
    <col min="4106" max="4106" width="14.7109375" style="18" customWidth="1"/>
    <col min="4107" max="4107" width="15" style="18" customWidth="1"/>
    <col min="4108" max="4108" width="15.85546875" style="18" customWidth="1"/>
    <col min="4109" max="4353" width="9.140625" style="18"/>
    <col min="4354" max="4354" width="7.5703125" style="18" customWidth="1"/>
    <col min="4355" max="4355" width="40.7109375" style="18" customWidth="1"/>
    <col min="4356" max="4356" width="13.42578125" style="18" customWidth="1"/>
    <col min="4357" max="4357" width="16.7109375" style="18" customWidth="1"/>
    <col min="4358" max="4358" width="13.42578125" style="18" customWidth="1"/>
    <col min="4359" max="4359" width="10.5703125" style="18" customWidth="1"/>
    <col min="4360" max="4360" width="11.28515625" style="18" customWidth="1"/>
    <col min="4361" max="4361" width="9.140625" style="18"/>
    <col min="4362" max="4362" width="14.7109375" style="18" customWidth="1"/>
    <col min="4363" max="4363" width="15" style="18" customWidth="1"/>
    <col min="4364" max="4364" width="15.85546875" style="18" customWidth="1"/>
    <col min="4365" max="4609" width="9.140625" style="18"/>
    <col min="4610" max="4610" width="7.5703125" style="18" customWidth="1"/>
    <col min="4611" max="4611" width="40.7109375" style="18" customWidth="1"/>
    <col min="4612" max="4612" width="13.42578125" style="18" customWidth="1"/>
    <col min="4613" max="4613" width="16.7109375" style="18" customWidth="1"/>
    <col min="4614" max="4614" width="13.42578125" style="18" customWidth="1"/>
    <col min="4615" max="4615" width="10.5703125" style="18" customWidth="1"/>
    <col min="4616" max="4616" width="11.28515625" style="18" customWidth="1"/>
    <col min="4617" max="4617" width="9.140625" style="18"/>
    <col min="4618" max="4618" width="14.7109375" style="18" customWidth="1"/>
    <col min="4619" max="4619" width="15" style="18" customWidth="1"/>
    <col min="4620" max="4620" width="15.85546875" style="18" customWidth="1"/>
    <col min="4621" max="4865" width="9.140625" style="18"/>
    <col min="4866" max="4866" width="7.5703125" style="18" customWidth="1"/>
    <col min="4867" max="4867" width="40.7109375" style="18" customWidth="1"/>
    <col min="4868" max="4868" width="13.42578125" style="18" customWidth="1"/>
    <col min="4869" max="4869" width="16.7109375" style="18" customWidth="1"/>
    <col min="4870" max="4870" width="13.42578125" style="18" customWidth="1"/>
    <col min="4871" max="4871" width="10.5703125" style="18" customWidth="1"/>
    <col min="4872" max="4872" width="11.28515625" style="18" customWidth="1"/>
    <col min="4873" max="4873" width="9.140625" style="18"/>
    <col min="4874" max="4874" width="14.7109375" style="18" customWidth="1"/>
    <col min="4875" max="4875" width="15" style="18" customWidth="1"/>
    <col min="4876" max="4876" width="15.85546875" style="18" customWidth="1"/>
    <col min="4877" max="5121" width="9.140625" style="18"/>
    <col min="5122" max="5122" width="7.5703125" style="18" customWidth="1"/>
    <col min="5123" max="5123" width="40.7109375" style="18" customWidth="1"/>
    <col min="5124" max="5124" width="13.42578125" style="18" customWidth="1"/>
    <col min="5125" max="5125" width="16.7109375" style="18" customWidth="1"/>
    <col min="5126" max="5126" width="13.42578125" style="18" customWidth="1"/>
    <col min="5127" max="5127" width="10.5703125" style="18" customWidth="1"/>
    <col min="5128" max="5128" width="11.28515625" style="18" customWidth="1"/>
    <col min="5129" max="5129" width="9.140625" style="18"/>
    <col min="5130" max="5130" width="14.7109375" style="18" customWidth="1"/>
    <col min="5131" max="5131" width="15" style="18" customWidth="1"/>
    <col min="5132" max="5132" width="15.85546875" style="18" customWidth="1"/>
    <col min="5133" max="5377" width="9.140625" style="18"/>
    <col min="5378" max="5378" width="7.5703125" style="18" customWidth="1"/>
    <col min="5379" max="5379" width="40.7109375" style="18" customWidth="1"/>
    <col min="5380" max="5380" width="13.42578125" style="18" customWidth="1"/>
    <col min="5381" max="5381" width="16.7109375" style="18" customWidth="1"/>
    <col min="5382" max="5382" width="13.42578125" style="18" customWidth="1"/>
    <col min="5383" max="5383" width="10.5703125" style="18" customWidth="1"/>
    <col min="5384" max="5384" width="11.28515625" style="18" customWidth="1"/>
    <col min="5385" max="5385" width="9.140625" style="18"/>
    <col min="5386" max="5386" width="14.7109375" style="18" customWidth="1"/>
    <col min="5387" max="5387" width="15" style="18" customWidth="1"/>
    <col min="5388" max="5388" width="15.85546875" style="18" customWidth="1"/>
    <col min="5389" max="5633" width="9.140625" style="18"/>
    <col min="5634" max="5634" width="7.5703125" style="18" customWidth="1"/>
    <col min="5635" max="5635" width="40.7109375" style="18" customWidth="1"/>
    <col min="5636" max="5636" width="13.42578125" style="18" customWidth="1"/>
    <col min="5637" max="5637" width="16.7109375" style="18" customWidth="1"/>
    <col min="5638" max="5638" width="13.42578125" style="18" customWidth="1"/>
    <col min="5639" max="5639" width="10.5703125" style="18" customWidth="1"/>
    <col min="5640" max="5640" width="11.28515625" style="18" customWidth="1"/>
    <col min="5641" max="5641" width="9.140625" style="18"/>
    <col min="5642" max="5642" width="14.7109375" style="18" customWidth="1"/>
    <col min="5643" max="5643" width="15" style="18" customWidth="1"/>
    <col min="5644" max="5644" width="15.85546875" style="18" customWidth="1"/>
    <col min="5645" max="5889" width="9.140625" style="18"/>
    <col min="5890" max="5890" width="7.5703125" style="18" customWidth="1"/>
    <col min="5891" max="5891" width="40.7109375" style="18" customWidth="1"/>
    <col min="5892" max="5892" width="13.42578125" style="18" customWidth="1"/>
    <col min="5893" max="5893" width="16.7109375" style="18" customWidth="1"/>
    <col min="5894" max="5894" width="13.42578125" style="18" customWidth="1"/>
    <col min="5895" max="5895" width="10.5703125" style="18" customWidth="1"/>
    <col min="5896" max="5896" width="11.28515625" style="18" customWidth="1"/>
    <col min="5897" max="5897" width="9.140625" style="18"/>
    <col min="5898" max="5898" width="14.7109375" style="18" customWidth="1"/>
    <col min="5899" max="5899" width="15" style="18" customWidth="1"/>
    <col min="5900" max="5900" width="15.85546875" style="18" customWidth="1"/>
    <col min="5901" max="6145" width="9.140625" style="18"/>
    <col min="6146" max="6146" width="7.5703125" style="18" customWidth="1"/>
    <col min="6147" max="6147" width="40.7109375" style="18" customWidth="1"/>
    <col min="6148" max="6148" width="13.42578125" style="18" customWidth="1"/>
    <col min="6149" max="6149" width="16.7109375" style="18" customWidth="1"/>
    <col min="6150" max="6150" width="13.42578125" style="18" customWidth="1"/>
    <col min="6151" max="6151" width="10.5703125" style="18" customWidth="1"/>
    <col min="6152" max="6152" width="11.28515625" style="18" customWidth="1"/>
    <col min="6153" max="6153" width="9.140625" style="18"/>
    <col min="6154" max="6154" width="14.7109375" style="18" customWidth="1"/>
    <col min="6155" max="6155" width="15" style="18" customWidth="1"/>
    <col min="6156" max="6156" width="15.85546875" style="18" customWidth="1"/>
    <col min="6157" max="6401" width="9.140625" style="18"/>
    <col min="6402" max="6402" width="7.5703125" style="18" customWidth="1"/>
    <col min="6403" max="6403" width="40.7109375" style="18" customWidth="1"/>
    <col min="6404" max="6404" width="13.42578125" style="18" customWidth="1"/>
    <col min="6405" max="6405" width="16.7109375" style="18" customWidth="1"/>
    <col min="6406" max="6406" width="13.42578125" style="18" customWidth="1"/>
    <col min="6407" max="6407" width="10.5703125" style="18" customWidth="1"/>
    <col min="6408" max="6408" width="11.28515625" style="18" customWidth="1"/>
    <col min="6409" max="6409" width="9.140625" style="18"/>
    <col min="6410" max="6410" width="14.7109375" style="18" customWidth="1"/>
    <col min="6411" max="6411" width="15" style="18" customWidth="1"/>
    <col min="6412" max="6412" width="15.85546875" style="18" customWidth="1"/>
    <col min="6413" max="6657" width="9.140625" style="18"/>
    <col min="6658" max="6658" width="7.5703125" style="18" customWidth="1"/>
    <col min="6659" max="6659" width="40.7109375" style="18" customWidth="1"/>
    <col min="6660" max="6660" width="13.42578125" style="18" customWidth="1"/>
    <col min="6661" max="6661" width="16.7109375" style="18" customWidth="1"/>
    <col min="6662" max="6662" width="13.42578125" style="18" customWidth="1"/>
    <col min="6663" max="6663" width="10.5703125" style="18" customWidth="1"/>
    <col min="6664" max="6664" width="11.28515625" style="18" customWidth="1"/>
    <col min="6665" max="6665" width="9.140625" style="18"/>
    <col min="6666" max="6666" width="14.7109375" style="18" customWidth="1"/>
    <col min="6667" max="6667" width="15" style="18" customWidth="1"/>
    <col min="6668" max="6668" width="15.85546875" style="18" customWidth="1"/>
    <col min="6669" max="6913" width="9.140625" style="18"/>
    <col min="6914" max="6914" width="7.5703125" style="18" customWidth="1"/>
    <col min="6915" max="6915" width="40.7109375" style="18" customWidth="1"/>
    <col min="6916" max="6916" width="13.42578125" style="18" customWidth="1"/>
    <col min="6917" max="6917" width="16.7109375" style="18" customWidth="1"/>
    <col min="6918" max="6918" width="13.42578125" style="18" customWidth="1"/>
    <col min="6919" max="6919" width="10.5703125" style="18" customWidth="1"/>
    <col min="6920" max="6920" width="11.28515625" style="18" customWidth="1"/>
    <col min="6921" max="6921" width="9.140625" style="18"/>
    <col min="6922" max="6922" width="14.7109375" style="18" customWidth="1"/>
    <col min="6923" max="6923" width="15" style="18" customWidth="1"/>
    <col min="6924" max="6924" width="15.85546875" style="18" customWidth="1"/>
    <col min="6925" max="7169" width="9.140625" style="18"/>
    <col min="7170" max="7170" width="7.5703125" style="18" customWidth="1"/>
    <col min="7171" max="7171" width="40.7109375" style="18" customWidth="1"/>
    <col min="7172" max="7172" width="13.42578125" style="18" customWidth="1"/>
    <col min="7173" max="7173" width="16.7109375" style="18" customWidth="1"/>
    <col min="7174" max="7174" width="13.42578125" style="18" customWidth="1"/>
    <col min="7175" max="7175" width="10.5703125" style="18" customWidth="1"/>
    <col min="7176" max="7176" width="11.28515625" style="18" customWidth="1"/>
    <col min="7177" max="7177" width="9.140625" style="18"/>
    <col min="7178" max="7178" width="14.7109375" style="18" customWidth="1"/>
    <col min="7179" max="7179" width="15" style="18" customWidth="1"/>
    <col min="7180" max="7180" width="15.85546875" style="18" customWidth="1"/>
    <col min="7181" max="7425" width="9.140625" style="18"/>
    <col min="7426" max="7426" width="7.5703125" style="18" customWidth="1"/>
    <col min="7427" max="7427" width="40.7109375" style="18" customWidth="1"/>
    <col min="7428" max="7428" width="13.42578125" style="18" customWidth="1"/>
    <col min="7429" max="7429" width="16.7109375" style="18" customWidth="1"/>
    <col min="7430" max="7430" width="13.42578125" style="18" customWidth="1"/>
    <col min="7431" max="7431" width="10.5703125" style="18" customWidth="1"/>
    <col min="7432" max="7432" width="11.28515625" style="18" customWidth="1"/>
    <col min="7433" max="7433" width="9.140625" style="18"/>
    <col min="7434" max="7434" width="14.7109375" style="18" customWidth="1"/>
    <col min="7435" max="7435" width="15" style="18" customWidth="1"/>
    <col min="7436" max="7436" width="15.85546875" style="18" customWidth="1"/>
    <col min="7437" max="7681" width="9.140625" style="18"/>
    <col min="7682" max="7682" width="7.5703125" style="18" customWidth="1"/>
    <col min="7683" max="7683" width="40.7109375" style="18" customWidth="1"/>
    <col min="7684" max="7684" width="13.42578125" style="18" customWidth="1"/>
    <col min="7685" max="7685" width="16.7109375" style="18" customWidth="1"/>
    <col min="7686" max="7686" width="13.42578125" style="18" customWidth="1"/>
    <col min="7687" max="7687" width="10.5703125" style="18" customWidth="1"/>
    <col min="7688" max="7688" width="11.28515625" style="18" customWidth="1"/>
    <col min="7689" max="7689" width="9.140625" style="18"/>
    <col min="7690" max="7690" width="14.7109375" style="18" customWidth="1"/>
    <col min="7691" max="7691" width="15" style="18" customWidth="1"/>
    <col min="7692" max="7692" width="15.85546875" style="18" customWidth="1"/>
    <col min="7693" max="7937" width="9.140625" style="18"/>
    <col min="7938" max="7938" width="7.5703125" style="18" customWidth="1"/>
    <col min="7939" max="7939" width="40.7109375" style="18" customWidth="1"/>
    <col min="7940" max="7940" width="13.42578125" style="18" customWidth="1"/>
    <col min="7941" max="7941" width="16.7109375" style="18" customWidth="1"/>
    <col min="7942" max="7942" width="13.42578125" style="18" customWidth="1"/>
    <col min="7943" max="7943" width="10.5703125" style="18" customWidth="1"/>
    <col min="7944" max="7944" width="11.28515625" style="18" customWidth="1"/>
    <col min="7945" max="7945" width="9.140625" style="18"/>
    <col min="7946" max="7946" width="14.7109375" style="18" customWidth="1"/>
    <col min="7947" max="7947" width="15" style="18" customWidth="1"/>
    <col min="7948" max="7948" width="15.85546875" style="18" customWidth="1"/>
    <col min="7949" max="8193" width="9.140625" style="18"/>
    <col min="8194" max="8194" width="7.5703125" style="18" customWidth="1"/>
    <col min="8195" max="8195" width="40.7109375" style="18" customWidth="1"/>
    <col min="8196" max="8196" width="13.42578125" style="18" customWidth="1"/>
    <col min="8197" max="8197" width="16.7109375" style="18" customWidth="1"/>
    <col min="8198" max="8198" width="13.42578125" style="18" customWidth="1"/>
    <col min="8199" max="8199" width="10.5703125" style="18" customWidth="1"/>
    <col min="8200" max="8200" width="11.28515625" style="18" customWidth="1"/>
    <col min="8201" max="8201" width="9.140625" style="18"/>
    <col min="8202" max="8202" width="14.7109375" style="18" customWidth="1"/>
    <col min="8203" max="8203" width="15" style="18" customWidth="1"/>
    <col min="8204" max="8204" width="15.85546875" style="18" customWidth="1"/>
    <col min="8205" max="8449" width="9.140625" style="18"/>
    <col min="8450" max="8450" width="7.5703125" style="18" customWidth="1"/>
    <col min="8451" max="8451" width="40.7109375" style="18" customWidth="1"/>
    <col min="8452" max="8452" width="13.42578125" style="18" customWidth="1"/>
    <col min="8453" max="8453" width="16.7109375" style="18" customWidth="1"/>
    <col min="8454" max="8454" width="13.42578125" style="18" customWidth="1"/>
    <col min="8455" max="8455" width="10.5703125" style="18" customWidth="1"/>
    <col min="8456" max="8456" width="11.28515625" style="18" customWidth="1"/>
    <col min="8457" max="8457" width="9.140625" style="18"/>
    <col min="8458" max="8458" width="14.7109375" style="18" customWidth="1"/>
    <col min="8459" max="8459" width="15" style="18" customWidth="1"/>
    <col min="8460" max="8460" width="15.85546875" style="18" customWidth="1"/>
    <col min="8461" max="8705" width="9.140625" style="18"/>
    <col min="8706" max="8706" width="7.5703125" style="18" customWidth="1"/>
    <col min="8707" max="8707" width="40.7109375" style="18" customWidth="1"/>
    <col min="8708" max="8708" width="13.42578125" style="18" customWidth="1"/>
    <col min="8709" max="8709" width="16.7109375" style="18" customWidth="1"/>
    <col min="8710" max="8710" width="13.42578125" style="18" customWidth="1"/>
    <col min="8711" max="8711" width="10.5703125" style="18" customWidth="1"/>
    <col min="8712" max="8712" width="11.28515625" style="18" customWidth="1"/>
    <col min="8713" max="8713" width="9.140625" style="18"/>
    <col min="8714" max="8714" width="14.7109375" style="18" customWidth="1"/>
    <col min="8715" max="8715" width="15" style="18" customWidth="1"/>
    <col min="8716" max="8716" width="15.85546875" style="18" customWidth="1"/>
    <col min="8717" max="8961" width="9.140625" style="18"/>
    <col min="8962" max="8962" width="7.5703125" style="18" customWidth="1"/>
    <col min="8963" max="8963" width="40.7109375" style="18" customWidth="1"/>
    <col min="8964" max="8964" width="13.42578125" style="18" customWidth="1"/>
    <col min="8965" max="8965" width="16.7109375" style="18" customWidth="1"/>
    <col min="8966" max="8966" width="13.42578125" style="18" customWidth="1"/>
    <col min="8967" max="8967" width="10.5703125" style="18" customWidth="1"/>
    <col min="8968" max="8968" width="11.28515625" style="18" customWidth="1"/>
    <col min="8969" max="8969" width="9.140625" style="18"/>
    <col min="8970" max="8970" width="14.7109375" style="18" customWidth="1"/>
    <col min="8971" max="8971" width="15" style="18" customWidth="1"/>
    <col min="8972" max="8972" width="15.85546875" style="18" customWidth="1"/>
    <col min="8973" max="9217" width="9.140625" style="18"/>
    <col min="9218" max="9218" width="7.5703125" style="18" customWidth="1"/>
    <col min="9219" max="9219" width="40.7109375" style="18" customWidth="1"/>
    <col min="9220" max="9220" width="13.42578125" style="18" customWidth="1"/>
    <col min="9221" max="9221" width="16.7109375" style="18" customWidth="1"/>
    <col min="9222" max="9222" width="13.42578125" style="18" customWidth="1"/>
    <col min="9223" max="9223" width="10.5703125" style="18" customWidth="1"/>
    <col min="9224" max="9224" width="11.28515625" style="18" customWidth="1"/>
    <col min="9225" max="9225" width="9.140625" style="18"/>
    <col min="9226" max="9226" width="14.7109375" style="18" customWidth="1"/>
    <col min="9227" max="9227" width="15" style="18" customWidth="1"/>
    <col min="9228" max="9228" width="15.85546875" style="18" customWidth="1"/>
    <col min="9229" max="9473" width="9.140625" style="18"/>
    <col min="9474" max="9474" width="7.5703125" style="18" customWidth="1"/>
    <col min="9475" max="9475" width="40.7109375" style="18" customWidth="1"/>
    <col min="9476" max="9476" width="13.42578125" style="18" customWidth="1"/>
    <col min="9477" max="9477" width="16.7109375" style="18" customWidth="1"/>
    <col min="9478" max="9478" width="13.42578125" style="18" customWidth="1"/>
    <col min="9479" max="9479" width="10.5703125" style="18" customWidth="1"/>
    <col min="9480" max="9480" width="11.28515625" style="18" customWidth="1"/>
    <col min="9481" max="9481" width="9.140625" style="18"/>
    <col min="9482" max="9482" width="14.7109375" style="18" customWidth="1"/>
    <col min="9483" max="9483" width="15" style="18" customWidth="1"/>
    <col min="9484" max="9484" width="15.85546875" style="18" customWidth="1"/>
    <col min="9485" max="9729" width="9.140625" style="18"/>
    <col min="9730" max="9730" width="7.5703125" style="18" customWidth="1"/>
    <col min="9731" max="9731" width="40.7109375" style="18" customWidth="1"/>
    <col min="9732" max="9732" width="13.42578125" style="18" customWidth="1"/>
    <col min="9733" max="9733" width="16.7109375" style="18" customWidth="1"/>
    <col min="9734" max="9734" width="13.42578125" style="18" customWidth="1"/>
    <col min="9735" max="9735" width="10.5703125" style="18" customWidth="1"/>
    <col min="9736" max="9736" width="11.28515625" style="18" customWidth="1"/>
    <col min="9737" max="9737" width="9.140625" style="18"/>
    <col min="9738" max="9738" width="14.7109375" style="18" customWidth="1"/>
    <col min="9739" max="9739" width="15" style="18" customWidth="1"/>
    <col min="9740" max="9740" width="15.85546875" style="18" customWidth="1"/>
    <col min="9741" max="9985" width="9.140625" style="18"/>
    <col min="9986" max="9986" width="7.5703125" style="18" customWidth="1"/>
    <col min="9987" max="9987" width="40.7109375" style="18" customWidth="1"/>
    <col min="9988" max="9988" width="13.42578125" style="18" customWidth="1"/>
    <col min="9989" max="9989" width="16.7109375" style="18" customWidth="1"/>
    <col min="9990" max="9990" width="13.42578125" style="18" customWidth="1"/>
    <col min="9991" max="9991" width="10.5703125" style="18" customWidth="1"/>
    <col min="9992" max="9992" width="11.28515625" style="18" customWidth="1"/>
    <col min="9993" max="9993" width="9.140625" style="18"/>
    <col min="9994" max="9994" width="14.7109375" style="18" customWidth="1"/>
    <col min="9995" max="9995" width="15" style="18" customWidth="1"/>
    <col min="9996" max="9996" width="15.85546875" style="18" customWidth="1"/>
    <col min="9997" max="10241" width="9.140625" style="18"/>
    <col min="10242" max="10242" width="7.5703125" style="18" customWidth="1"/>
    <col min="10243" max="10243" width="40.7109375" style="18" customWidth="1"/>
    <col min="10244" max="10244" width="13.42578125" style="18" customWidth="1"/>
    <col min="10245" max="10245" width="16.7109375" style="18" customWidth="1"/>
    <col min="10246" max="10246" width="13.42578125" style="18" customWidth="1"/>
    <col min="10247" max="10247" width="10.5703125" style="18" customWidth="1"/>
    <col min="10248" max="10248" width="11.28515625" style="18" customWidth="1"/>
    <col min="10249" max="10249" width="9.140625" style="18"/>
    <col min="10250" max="10250" width="14.7109375" style="18" customWidth="1"/>
    <col min="10251" max="10251" width="15" style="18" customWidth="1"/>
    <col min="10252" max="10252" width="15.85546875" style="18" customWidth="1"/>
    <col min="10253" max="10497" width="9.140625" style="18"/>
    <col min="10498" max="10498" width="7.5703125" style="18" customWidth="1"/>
    <col min="10499" max="10499" width="40.7109375" style="18" customWidth="1"/>
    <col min="10500" max="10500" width="13.42578125" style="18" customWidth="1"/>
    <col min="10501" max="10501" width="16.7109375" style="18" customWidth="1"/>
    <col min="10502" max="10502" width="13.42578125" style="18" customWidth="1"/>
    <col min="10503" max="10503" width="10.5703125" style="18" customWidth="1"/>
    <col min="10504" max="10504" width="11.28515625" style="18" customWidth="1"/>
    <col min="10505" max="10505" width="9.140625" style="18"/>
    <col min="10506" max="10506" width="14.7109375" style="18" customWidth="1"/>
    <col min="10507" max="10507" width="15" style="18" customWidth="1"/>
    <col min="10508" max="10508" width="15.85546875" style="18" customWidth="1"/>
    <col min="10509" max="10753" width="9.140625" style="18"/>
    <col min="10754" max="10754" width="7.5703125" style="18" customWidth="1"/>
    <col min="10755" max="10755" width="40.7109375" style="18" customWidth="1"/>
    <col min="10756" max="10756" width="13.42578125" style="18" customWidth="1"/>
    <col min="10757" max="10757" width="16.7109375" style="18" customWidth="1"/>
    <col min="10758" max="10758" width="13.42578125" style="18" customWidth="1"/>
    <col min="10759" max="10759" width="10.5703125" style="18" customWidth="1"/>
    <col min="10760" max="10760" width="11.28515625" style="18" customWidth="1"/>
    <col min="10761" max="10761" width="9.140625" style="18"/>
    <col min="10762" max="10762" width="14.7109375" style="18" customWidth="1"/>
    <col min="10763" max="10763" width="15" style="18" customWidth="1"/>
    <col min="10764" max="10764" width="15.85546875" style="18" customWidth="1"/>
    <col min="10765" max="11009" width="9.140625" style="18"/>
    <col min="11010" max="11010" width="7.5703125" style="18" customWidth="1"/>
    <col min="11011" max="11011" width="40.7109375" style="18" customWidth="1"/>
    <col min="11012" max="11012" width="13.42578125" style="18" customWidth="1"/>
    <col min="11013" max="11013" width="16.7109375" style="18" customWidth="1"/>
    <col min="11014" max="11014" width="13.42578125" style="18" customWidth="1"/>
    <col min="11015" max="11015" width="10.5703125" style="18" customWidth="1"/>
    <col min="11016" max="11016" width="11.28515625" style="18" customWidth="1"/>
    <col min="11017" max="11017" width="9.140625" style="18"/>
    <col min="11018" max="11018" width="14.7109375" style="18" customWidth="1"/>
    <col min="11019" max="11019" width="15" style="18" customWidth="1"/>
    <col min="11020" max="11020" width="15.85546875" style="18" customWidth="1"/>
    <col min="11021" max="11265" width="9.140625" style="18"/>
    <col min="11266" max="11266" width="7.5703125" style="18" customWidth="1"/>
    <col min="11267" max="11267" width="40.7109375" style="18" customWidth="1"/>
    <col min="11268" max="11268" width="13.42578125" style="18" customWidth="1"/>
    <col min="11269" max="11269" width="16.7109375" style="18" customWidth="1"/>
    <col min="11270" max="11270" width="13.42578125" style="18" customWidth="1"/>
    <col min="11271" max="11271" width="10.5703125" style="18" customWidth="1"/>
    <col min="11272" max="11272" width="11.28515625" style="18" customWidth="1"/>
    <col min="11273" max="11273" width="9.140625" style="18"/>
    <col min="11274" max="11274" width="14.7109375" style="18" customWidth="1"/>
    <col min="11275" max="11275" width="15" style="18" customWidth="1"/>
    <col min="11276" max="11276" width="15.85546875" style="18" customWidth="1"/>
    <col min="11277" max="11521" width="9.140625" style="18"/>
    <col min="11522" max="11522" width="7.5703125" style="18" customWidth="1"/>
    <col min="11523" max="11523" width="40.7109375" style="18" customWidth="1"/>
    <col min="11524" max="11524" width="13.42578125" style="18" customWidth="1"/>
    <col min="11525" max="11525" width="16.7109375" style="18" customWidth="1"/>
    <col min="11526" max="11526" width="13.42578125" style="18" customWidth="1"/>
    <col min="11527" max="11527" width="10.5703125" style="18" customWidth="1"/>
    <col min="11528" max="11528" width="11.28515625" style="18" customWidth="1"/>
    <col min="11529" max="11529" width="9.140625" style="18"/>
    <col min="11530" max="11530" width="14.7109375" style="18" customWidth="1"/>
    <col min="11531" max="11531" width="15" style="18" customWidth="1"/>
    <col min="11532" max="11532" width="15.85546875" style="18" customWidth="1"/>
    <col min="11533" max="11777" width="9.140625" style="18"/>
    <col min="11778" max="11778" width="7.5703125" style="18" customWidth="1"/>
    <col min="11779" max="11779" width="40.7109375" style="18" customWidth="1"/>
    <col min="11780" max="11780" width="13.42578125" style="18" customWidth="1"/>
    <col min="11781" max="11781" width="16.7109375" style="18" customWidth="1"/>
    <col min="11782" max="11782" width="13.42578125" style="18" customWidth="1"/>
    <col min="11783" max="11783" width="10.5703125" style="18" customWidth="1"/>
    <col min="11784" max="11784" width="11.28515625" style="18" customWidth="1"/>
    <col min="11785" max="11785" width="9.140625" style="18"/>
    <col min="11786" max="11786" width="14.7109375" style="18" customWidth="1"/>
    <col min="11787" max="11787" width="15" style="18" customWidth="1"/>
    <col min="11788" max="11788" width="15.85546875" style="18" customWidth="1"/>
    <col min="11789" max="12033" width="9.140625" style="18"/>
    <col min="12034" max="12034" width="7.5703125" style="18" customWidth="1"/>
    <col min="12035" max="12035" width="40.7109375" style="18" customWidth="1"/>
    <col min="12036" max="12036" width="13.42578125" style="18" customWidth="1"/>
    <col min="12037" max="12037" width="16.7109375" style="18" customWidth="1"/>
    <col min="12038" max="12038" width="13.42578125" style="18" customWidth="1"/>
    <col min="12039" max="12039" width="10.5703125" style="18" customWidth="1"/>
    <col min="12040" max="12040" width="11.28515625" style="18" customWidth="1"/>
    <col min="12041" max="12041" width="9.140625" style="18"/>
    <col min="12042" max="12042" width="14.7109375" style="18" customWidth="1"/>
    <col min="12043" max="12043" width="15" style="18" customWidth="1"/>
    <col min="12044" max="12044" width="15.85546875" style="18" customWidth="1"/>
    <col min="12045" max="12289" width="9.140625" style="18"/>
    <col min="12290" max="12290" width="7.5703125" style="18" customWidth="1"/>
    <col min="12291" max="12291" width="40.7109375" style="18" customWidth="1"/>
    <col min="12292" max="12292" width="13.42578125" style="18" customWidth="1"/>
    <col min="12293" max="12293" width="16.7109375" style="18" customWidth="1"/>
    <col min="12294" max="12294" width="13.42578125" style="18" customWidth="1"/>
    <col min="12295" max="12295" width="10.5703125" style="18" customWidth="1"/>
    <col min="12296" max="12296" width="11.28515625" style="18" customWidth="1"/>
    <col min="12297" max="12297" width="9.140625" style="18"/>
    <col min="12298" max="12298" width="14.7109375" style="18" customWidth="1"/>
    <col min="12299" max="12299" width="15" style="18" customWidth="1"/>
    <col min="12300" max="12300" width="15.85546875" style="18" customWidth="1"/>
    <col min="12301" max="12545" width="9.140625" style="18"/>
    <col min="12546" max="12546" width="7.5703125" style="18" customWidth="1"/>
    <col min="12547" max="12547" width="40.7109375" style="18" customWidth="1"/>
    <col min="12548" max="12548" width="13.42578125" style="18" customWidth="1"/>
    <col min="12549" max="12549" width="16.7109375" style="18" customWidth="1"/>
    <col min="12550" max="12550" width="13.42578125" style="18" customWidth="1"/>
    <col min="12551" max="12551" width="10.5703125" style="18" customWidth="1"/>
    <col min="12552" max="12552" width="11.28515625" style="18" customWidth="1"/>
    <col min="12553" max="12553" width="9.140625" style="18"/>
    <col min="12554" max="12554" width="14.7109375" style="18" customWidth="1"/>
    <col min="12555" max="12555" width="15" style="18" customWidth="1"/>
    <col min="12556" max="12556" width="15.85546875" style="18" customWidth="1"/>
    <col min="12557" max="12801" width="9.140625" style="18"/>
    <col min="12802" max="12802" width="7.5703125" style="18" customWidth="1"/>
    <col min="12803" max="12803" width="40.7109375" style="18" customWidth="1"/>
    <col min="12804" max="12804" width="13.42578125" style="18" customWidth="1"/>
    <col min="12805" max="12805" width="16.7109375" style="18" customWidth="1"/>
    <col min="12806" max="12806" width="13.42578125" style="18" customWidth="1"/>
    <col min="12807" max="12807" width="10.5703125" style="18" customWidth="1"/>
    <col min="12808" max="12808" width="11.28515625" style="18" customWidth="1"/>
    <col min="12809" max="12809" width="9.140625" style="18"/>
    <col min="12810" max="12810" width="14.7109375" style="18" customWidth="1"/>
    <col min="12811" max="12811" width="15" style="18" customWidth="1"/>
    <col min="12812" max="12812" width="15.85546875" style="18" customWidth="1"/>
    <col min="12813" max="13057" width="9.140625" style="18"/>
    <col min="13058" max="13058" width="7.5703125" style="18" customWidth="1"/>
    <col min="13059" max="13059" width="40.7109375" style="18" customWidth="1"/>
    <col min="13060" max="13060" width="13.42578125" style="18" customWidth="1"/>
    <col min="13061" max="13061" width="16.7109375" style="18" customWidth="1"/>
    <col min="13062" max="13062" width="13.42578125" style="18" customWidth="1"/>
    <col min="13063" max="13063" width="10.5703125" style="18" customWidth="1"/>
    <col min="13064" max="13064" width="11.28515625" style="18" customWidth="1"/>
    <col min="13065" max="13065" width="9.140625" style="18"/>
    <col min="13066" max="13066" width="14.7109375" style="18" customWidth="1"/>
    <col min="13067" max="13067" width="15" style="18" customWidth="1"/>
    <col min="13068" max="13068" width="15.85546875" style="18" customWidth="1"/>
    <col min="13069" max="13313" width="9.140625" style="18"/>
    <col min="13314" max="13314" width="7.5703125" style="18" customWidth="1"/>
    <col min="13315" max="13315" width="40.7109375" style="18" customWidth="1"/>
    <col min="13316" max="13316" width="13.42578125" style="18" customWidth="1"/>
    <col min="13317" max="13317" width="16.7109375" style="18" customWidth="1"/>
    <col min="13318" max="13318" width="13.42578125" style="18" customWidth="1"/>
    <col min="13319" max="13319" width="10.5703125" style="18" customWidth="1"/>
    <col min="13320" max="13320" width="11.28515625" style="18" customWidth="1"/>
    <col min="13321" max="13321" width="9.140625" style="18"/>
    <col min="13322" max="13322" width="14.7109375" style="18" customWidth="1"/>
    <col min="13323" max="13323" width="15" style="18" customWidth="1"/>
    <col min="13324" max="13324" width="15.85546875" style="18" customWidth="1"/>
    <col min="13325" max="13569" width="9.140625" style="18"/>
    <col min="13570" max="13570" width="7.5703125" style="18" customWidth="1"/>
    <col min="13571" max="13571" width="40.7109375" style="18" customWidth="1"/>
    <col min="13572" max="13572" width="13.42578125" style="18" customWidth="1"/>
    <col min="13573" max="13573" width="16.7109375" style="18" customWidth="1"/>
    <col min="13574" max="13574" width="13.42578125" style="18" customWidth="1"/>
    <col min="13575" max="13575" width="10.5703125" style="18" customWidth="1"/>
    <col min="13576" max="13576" width="11.28515625" style="18" customWidth="1"/>
    <col min="13577" max="13577" width="9.140625" style="18"/>
    <col min="13578" max="13578" width="14.7109375" style="18" customWidth="1"/>
    <col min="13579" max="13579" width="15" style="18" customWidth="1"/>
    <col min="13580" max="13580" width="15.85546875" style="18" customWidth="1"/>
    <col min="13581" max="13825" width="9.140625" style="18"/>
    <col min="13826" max="13826" width="7.5703125" style="18" customWidth="1"/>
    <col min="13827" max="13827" width="40.7109375" style="18" customWidth="1"/>
    <col min="13828" max="13828" width="13.42578125" style="18" customWidth="1"/>
    <col min="13829" max="13829" width="16.7109375" style="18" customWidth="1"/>
    <col min="13830" max="13830" width="13.42578125" style="18" customWidth="1"/>
    <col min="13831" max="13831" width="10.5703125" style="18" customWidth="1"/>
    <col min="13832" max="13832" width="11.28515625" style="18" customWidth="1"/>
    <col min="13833" max="13833" width="9.140625" style="18"/>
    <col min="13834" max="13834" width="14.7109375" style="18" customWidth="1"/>
    <col min="13835" max="13835" width="15" style="18" customWidth="1"/>
    <col min="13836" max="13836" width="15.85546875" style="18" customWidth="1"/>
    <col min="13837" max="14081" width="9.140625" style="18"/>
    <col min="14082" max="14082" width="7.5703125" style="18" customWidth="1"/>
    <col min="14083" max="14083" width="40.7109375" style="18" customWidth="1"/>
    <col min="14084" max="14084" width="13.42578125" style="18" customWidth="1"/>
    <col min="14085" max="14085" width="16.7109375" style="18" customWidth="1"/>
    <col min="14086" max="14086" width="13.42578125" style="18" customWidth="1"/>
    <col min="14087" max="14087" width="10.5703125" style="18" customWidth="1"/>
    <col min="14088" max="14088" width="11.28515625" style="18" customWidth="1"/>
    <col min="14089" max="14089" width="9.140625" style="18"/>
    <col min="14090" max="14090" width="14.7109375" style="18" customWidth="1"/>
    <col min="14091" max="14091" width="15" style="18" customWidth="1"/>
    <col min="14092" max="14092" width="15.85546875" style="18" customWidth="1"/>
    <col min="14093" max="14337" width="9.140625" style="18"/>
    <col min="14338" max="14338" width="7.5703125" style="18" customWidth="1"/>
    <col min="14339" max="14339" width="40.7109375" style="18" customWidth="1"/>
    <col min="14340" max="14340" width="13.42578125" style="18" customWidth="1"/>
    <col min="14341" max="14341" width="16.7109375" style="18" customWidth="1"/>
    <col min="14342" max="14342" width="13.42578125" style="18" customWidth="1"/>
    <col min="14343" max="14343" width="10.5703125" style="18" customWidth="1"/>
    <col min="14344" max="14344" width="11.28515625" style="18" customWidth="1"/>
    <col min="14345" max="14345" width="9.140625" style="18"/>
    <col min="14346" max="14346" width="14.7109375" style="18" customWidth="1"/>
    <col min="14347" max="14347" width="15" style="18" customWidth="1"/>
    <col min="14348" max="14348" width="15.85546875" style="18" customWidth="1"/>
    <col min="14349" max="14593" width="9.140625" style="18"/>
    <col min="14594" max="14594" width="7.5703125" style="18" customWidth="1"/>
    <col min="14595" max="14595" width="40.7109375" style="18" customWidth="1"/>
    <col min="14596" max="14596" width="13.42578125" style="18" customWidth="1"/>
    <col min="14597" max="14597" width="16.7109375" style="18" customWidth="1"/>
    <col min="14598" max="14598" width="13.42578125" style="18" customWidth="1"/>
    <col min="14599" max="14599" width="10.5703125" style="18" customWidth="1"/>
    <col min="14600" max="14600" width="11.28515625" style="18" customWidth="1"/>
    <col min="14601" max="14601" width="9.140625" style="18"/>
    <col min="14602" max="14602" width="14.7109375" style="18" customWidth="1"/>
    <col min="14603" max="14603" width="15" style="18" customWidth="1"/>
    <col min="14604" max="14604" width="15.85546875" style="18" customWidth="1"/>
    <col min="14605" max="14849" width="9.140625" style="18"/>
    <col min="14850" max="14850" width="7.5703125" style="18" customWidth="1"/>
    <col min="14851" max="14851" width="40.7109375" style="18" customWidth="1"/>
    <col min="14852" max="14852" width="13.42578125" style="18" customWidth="1"/>
    <col min="14853" max="14853" width="16.7109375" style="18" customWidth="1"/>
    <col min="14854" max="14854" width="13.42578125" style="18" customWidth="1"/>
    <col min="14855" max="14855" width="10.5703125" style="18" customWidth="1"/>
    <col min="14856" max="14856" width="11.28515625" style="18" customWidth="1"/>
    <col min="14857" max="14857" width="9.140625" style="18"/>
    <col min="14858" max="14858" width="14.7109375" style="18" customWidth="1"/>
    <col min="14859" max="14859" width="15" style="18" customWidth="1"/>
    <col min="14860" max="14860" width="15.85546875" style="18" customWidth="1"/>
    <col min="14861" max="15105" width="9.140625" style="18"/>
    <col min="15106" max="15106" width="7.5703125" style="18" customWidth="1"/>
    <col min="15107" max="15107" width="40.7109375" style="18" customWidth="1"/>
    <col min="15108" max="15108" width="13.42578125" style="18" customWidth="1"/>
    <col min="15109" max="15109" width="16.7109375" style="18" customWidth="1"/>
    <col min="15110" max="15110" width="13.42578125" style="18" customWidth="1"/>
    <col min="15111" max="15111" width="10.5703125" style="18" customWidth="1"/>
    <col min="15112" max="15112" width="11.28515625" style="18" customWidth="1"/>
    <col min="15113" max="15113" width="9.140625" style="18"/>
    <col min="15114" max="15114" width="14.7109375" style="18" customWidth="1"/>
    <col min="15115" max="15115" width="15" style="18" customWidth="1"/>
    <col min="15116" max="15116" width="15.85546875" style="18" customWidth="1"/>
    <col min="15117" max="15361" width="9.140625" style="18"/>
    <col min="15362" max="15362" width="7.5703125" style="18" customWidth="1"/>
    <col min="15363" max="15363" width="40.7109375" style="18" customWidth="1"/>
    <col min="15364" max="15364" width="13.42578125" style="18" customWidth="1"/>
    <col min="15365" max="15365" width="16.7109375" style="18" customWidth="1"/>
    <col min="15366" max="15366" width="13.42578125" style="18" customWidth="1"/>
    <col min="15367" max="15367" width="10.5703125" style="18" customWidth="1"/>
    <col min="15368" max="15368" width="11.28515625" style="18" customWidth="1"/>
    <col min="15369" max="15369" width="9.140625" style="18"/>
    <col min="15370" max="15370" width="14.7109375" style="18" customWidth="1"/>
    <col min="15371" max="15371" width="15" style="18" customWidth="1"/>
    <col min="15372" max="15372" width="15.85546875" style="18" customWidth="1"/>
    <col min="15373" max="15617" width="9.140625" style="18"/>
    <col min="15618" max="15618" width="7.5703125" style="18" customWidth="1"/>
    <col min="15619" max="15619" width="40.7109375" style="18" customWidth="1"/>
    <col min="15620" max="15620" width="13.42578125" style="18" customWidth="1"/>
    <col min="15621" max="15621" width="16.7109375" style="18" customWidth="1"/>
    <col min="15622" max="15622" width="13.42578125" style="18" customWidth="1"/>
    <col min="15623" max="15623" width="10.5703125" style="18" customWidth="1"/>
    <col min="15624" max="15624" width="11.28515625" style="18" customWidth="1"/>
    <col min="15625" max="15625" width="9.140625" style="18"/>
    <col min="15626" max="15626" width="14.7109375" style="18" customWidth="1"/>
    <col min="15627" max="15627" width="15" style="18" customWidth="1"/>
    <col min="15628" max="15628" width="15.85546875" style="18" customWidth="1"/>
    <col min="15629" max="15873" width="9.140625" style="18"/>
    <col min="15874" max="15874" width="7.5703125" style="18" customWidth="1"/>
    <col min="15875" max="15875" width="40.7109375" style="18" customWidth="1"/>
    <col min="15876" max="15876" width="13.42578125" style="18" customWidth="1"/>
    <col min="15877" max="15877" width="16.7109375" style="18" customWidth="1"/>
    <col min="15878" max="15878" width="13.42578125" style="18" customWidth="1"/>
    <col min="15879" max="15879" width="10.5703125" style="18" customWidth="1"/>
    <col min="15880" max="15880" width="11.28515625" style="18" customWidth="1"/>
    <col min="15881" max="15881" width="9.140625" style="18"/>
    <col min="15882" max="15882" width="14.7109375" style="18" customWidth="1"/>
    <col min="15883" max="15883" width="15" style="18" customWidth="1"/>
    <col min="15884" max="15884" width="15.85546875" style="18" customWidth="1"/>
    <col min="15885" max="16129" width="9.140625" style="18"/>
    <col min="16130" max="16130" width="7.5703125" style="18" customWidth="1"/>
    <col min="16131" max="16131" width="40.7109375" style="18" customWidth="1"/>
    <col min="16132" max="16132" width="13.42578125" style="18" customWidth="1"/>
    <col min="16133" max="16133" width="16.7109375" style="18" customWidth="1"/>
    <col min="16134" max="16134" width="13.42578125" style="18" customWidth="1"/>
    <col min="16135" max="16135" width="10.5703125" style="18" customWidth="1"/>
    <col min="16136" max="16136" width="11.28515625" style="18" customWidth="1"/>
    <col min="16137" max="16137" width="9.140625" style="18"/>
    <col min="16138" max="16138" width="14.7109375" style="18" customWidth="1"/>
    <col min="16139" max="16139" width="15" style="18" customWidth="1"/>
    <col min="16140" max="16140" width="15.85546875" style="18" customWidth="1"/>
    <col min="16141" max="16384" width="9.140625" style="18"/>
  </cols>
  <sheetData>
    <row r="2" spans="1:12" ht="48" customHeight="1">
      <c r="A2" s="150" t="s">
        <v>226</v>
      </c>
      <c r="B2" s="150"/>
      <c r="C2" s="150"/>
      <c r="D2" s="150"/>
      <c r="E2" s="150"/>
      <c r="F2" s="150"/>
      <c r="G2" s="150"/>
      <c r="H2" s="150"/>
    </row>
    <row r="3" spans="1:12" ht="6.75" customHeight="1">
      <c r="A3" s="19"/>
      <c r="B3" s="19"/>
      <c r="C3" s="19"/>
      <c r="D3" s="19"/>
      <c r="E3" s="19"/>
      <c r="F3" s="19"/>
      <c r="G3" s="19"/>
      <c r="H3" s="19"/>
    </row>
    <row r="4" spans="1:12" ht="18.75">
      <c r="A4" s="151" t="s">
        <v>210</v>
      </c>
      <c r="B4" s="151"/>
      <c r="C4" s="151"/>
      <c r="D4" s="151"/>
      <c r="E4" s="151"/>
      <c r="F4" s="151"/>
      <c r="G4" s="151"/>
      <c r="H4" s="151"/>
    </row>
    <row r="5" spans="1:12" ht="18.75">
      <c r="A5" s="152" t="s">
        <v>211</v>
      </c>
      <c r="B5" s="152"/>
      <c r="C5" s="152"/>
      <c r="D5" s="152"/>
      <c r="E5" s="152"/>
      <c r="F5" s="152"/>
      <c r="G5" s="152"/>
      <c r="H5" s="152"/>
    </row>
    <row r="6" spans="1:12" ht="9" customHeight="1">
      <c r="A6" s="20"/>
      <c r="B6" s="20"/>
      <c r="C6" s="20"/>
      <c r="D6" s="20"/>
      <c r="E6" s="20"/>
      <c r="F6" s="21"/>
      <c r="G6" s="21"/>
      <c r="H6" s="21"/>
    </row>
    <row r="7" spans="1:12" s="35" customFormat="1" ht="42.75" customHeight="1">
      <c r="A7" s="33" t="s">
        <v>0</v>
      </c>
      <c r="B7" s="33" t="s">
        <v>1</v>
      </c>
      <c r="C7" s="33" t="s">
        <v>212</v>
      </c>
      <c r="D7" s="33" t="s">
        <v>228</v>
      </c>
      <c r="E7" s="33" t="s">
        <v>299</v>
      </c>
      <c r="F7" s="34" t="s">
        <v>227</v>
      </c>
      <c r="G7" s="34" t="s">
        <v>213</v>
      </c>
      <c r="H7" s="34" t="s">
        <v>213</v>
      </c>
      <c r="K7" s="36"/>
    </row>
    <row r="8" spans="1:12" s="35" customFormat="1" ht="18" customHeight="1">
      <c r="A8" s="33"/>
      <c r="B8" s="37">
        <v>1</v>
      </c>
      <c r="C8" s="37">
        <v>2</v>
      </c>
      <c r="D8" s="37">
        <v>3</v>
      </c>
      <c r="E8" s="37">
        <v>4</v>
      </c>
      <c r="F8" s="38">
        <v>5</v>
      </c>
      <c r="G8" s="72" t="s">
        <v>300</v>
      </c>
      <c r="H8" s="72" t="s">
        <v>301</v>
      </c>
      <c r="K8" s="36"/>
    </row>
    <row r="9" spans="1:12" s="35" customFormat="1" ht="12.75">
      <c r="A9" s="33">
        <v>6</v>
      </c>
      <c r="B9" s="39" t="s">
        <v>214</v>
      </c>
      <c r="C9" s="40">
        <f>+'EKONOMSKA KLASIFIKACIJA'!D5</f>
        <v>7872212</v>
      </c>
      <c r="D9" s="40">
        <f>+'EKONOMSKA KLASIFIKACIJA'!E5</f>
        <v>18800800</v>
      </c>
      <c r="E9" s="40">
        <f>+'EKONOMSKA KLASIFIKACIJA'!F5</f>
        <v>19640600</v>
      </c>
      <c r="F9" s="40">
        <f>+'EKONOMSKA KLASIFIKACIJA'!G5</f>
        <v>8679892.0899999999</v>
      </c>
      <c r="G9" s="80">
        <f t="shared" ref="G9:G13" si="0">IFERROR(F9/C9,)</f>
        <v>1.102598874369745</v>
      </c>
      <c r="H9" s="80">
        <f t="shared" ref="H9:H13" si="1">IFERROR(F9/E9,)</f>
        <v>0.44193619797765854</v>
      </c>
      <c r="J9" s="41"/>
      <c r="K9" s="42"/>
      <c r="L9" s="41"/>
    </row>
    <row r="10" spans="1:12" s="35" customFormat="1" ht="12.75">
      <c r="A10" s="33">
        <v>7</v>
      </c>
      <c r="B10" s="39" t="s">
        <v>215</v>
      </c>
      <c r="C10" s="43">
        <f>+'EKONOMSKA KLASIFIKACIJA'!D28</f>
        <v>664</v>
      </c>
      <c r="D10" s="43">
        <f>+'EKONOMSKA KLASIFIKACIJA'!E28</f>
        <v>1400</v>
      </c>
      <c r="E10" s="43">
        <f>+'EKONOMSKA KLASIFIKACIJA'!F28</f>
        <v>1400</v>
      </c>
      <c r="F10" s="43">
        <f>+'EKONOMSKA KLASIFIKACIJA'!G28</f>
        <v>683.12</v>
      </c>
      <c r="G10" s="80">
        <f t="shared" si="0"/>
        <v>1.0287951807228917</v>
      </c>
      <c r="H10" s="80">
        <f t="shared" si="1"/>
        <v>0.48794285714285712</v>
      </c>
      <c r="K10" s="41"/>
      <c r="L10" s="41"/>
    </row>
    <row r="11" spans="1:12" s="35" customFormat="1" ht="12.75">
      <c r="A11" s="33">
        <v>3</v>
      </c>
      <c r="B11" s="39" t="s">
        <v>216</v>
      </c>
      <c r="C11" s="44">
        <f>+'EKONOMSKA KLASIFIKACIJA'!D32</f>
        <v>8105935</v>
      </c>
      <c r="D11" s="44">
        <f>+'EKONOMSKA KLASIFIKACIJA'!E32</f>
        <v>18117600</v>
      </c>
      <c r="E11" s="44">
        <f>+'EKONOMSKA KLASIFIKACIJA'!F32</f>
        <v>19002100</v>
      </c>
      <c r="F11" s="44">
        <f>+'EKONOMSKA KLASIFIKACIJA'!G32</f>
        <v>8568930.1899999995</v>
      </c>
      <c r="G11" s="80">
        <f t="shared" si="0"/>
        <v>1.0571180486890162</v>
      </c>
      <c r="H11" s="80">
        <f t="shared" si="1"/>
        <v>0.45094648433594181</v>
      </c>
      <c r="K11" s="41"/>
      <c r="L11" s="41"/>
    </row>
    <row r="12" spans="1:12" s="35" customFormat="1" ht="12.75">
      <c r="A12" s="33">
        <v>4</v>
      </c>
      <c r="B12" s="39" t="s">
        <v>217</v>
      </c>
      <c r="C12" s="43">
        <f>+'EKONOMSKA KLASIFIKACIJA'!D77</f>
        <v>45072</v>
      </c>
      <c r="D12" s="43">
        <f>+'EKONOMSKA KLASIFIKACIJA'!E77</f>
        <v>684600</v>
      </c>
      <c r="E12" s="43">
        <f>+'EKONOMSKA KLASIFIKACIJA'!F77</f>
        <v>668100</v>
      </c>
      <c r="F12" s="43">
        <f>+'EKONOMSKA KLASIFIKACIJA'!G77</f>
        <v>112307.32</v>
      </c>
      <c r="G12" s="80">
        <f t="shared" si="0"/>
        <v>2.4917314518991835</v>
      </c>
      <c r="H12" s="80">
        <f t="shared" si="1"/>
        <v>0.16809956593324354</v>
      </c>
      <c r="J12" s="41"/>
      <c r="K12" s="41"/>
      <c r="L12" s="41"/>
    </row>
    <row r="13" spans="1:12" s="35" customFormat="1" ht="12.75">
      <c r="A13" s="33"/>
      <c r="B13" s="39" t="s">
        <v>218</v>
      </c>
      <c r="C13" s="44">
        <f>((C9+C10)-(C11+C12))</f>
        <v>-278131</v>
      </c>
      <c r="D13" s="44">
        <f t="shared" ref="D13:F13" si="2">((D9+D10)-(D11+D12))</f>
        <v>0</v>
      </c>
      <c r="E13" s="44">
        <f t="shared" si="2"/>
        <v>-28200</v>
      </c>
      <c r="F13" s="44">
        <f t="shared" si="2"/>
        <v>-662.30000000074506</v>
      </c>
      <c r="G13" s="80">
        <f t="shared" si="0"/>
        <v>2.3812519999595336E-3</v>
      </c>
      <c r="H13" s="80">
        <f t="shared" si="1"/>
        <v>2.3485815602863301E-2</v>
      </c>
      <c r="K13" s="41"/>
      <c r="L13" s="41"/>
    </row>
    <row r="14" spans="1:12">
      <c r="A14" s="24"/>
      <c r="B14" s="24"/>
      <c r="C14" s="24"/>
      <c r="D14" s="24"/>
      <c r="E14" s="24"/>
      <c r="F14" s="21"/>
      <c r="G14" s="21"/>
      <c r="H14" s="21"/>
      <c r="K14" s="23"/>
      <c r="L14" s="23"/>
    </row>
    <row r="15" spans="1:12" ht="18.75">
      <c r="A15" s="153" t="s">
        <v>219</v>
      </c>
      <c r="B15" s="153"/>
      <c r="C15" s="153"/>
      <c r="D15" s="153"/>
      <c r="E15" s="153"/>
      <c r="F15" s="153"/>
      <c r="G15" s="153"/>
      <c r="H15" s="153"/>
      <c r="K15" s="23"/>
      <c r="L15" s="23"/>
    </row>
    <row r="16" spans="1:12" ht="9" customHeight="1">
      <c r="A16" s="25"/>
      <c r="B16" s="24"/>
      <c r="C16" s="24"/>
      <c r="D16" s="24"/>
      <c r="E16" s="24"/>
      <c r="F16" s="21"/>
      <c r="G16" s="21"/>
      <c r="H16" s="21"/>
      <c r="K16" s="23"/>
      <c r="L16" s="23"/>
    </row>
    <row r="17" spans="1:12" s="35" customFormat="1" ht="42.75" customHeight="1">
      <c r="A17" s="33" t="s">
        <v>0</v>
      </c>
      <c r="B17" s="33" t="s">
        <v>1</v>
      </c>
      <c r="C17" s="33" t="s">
        <v>212</v>
      </c>
      <c r="D17" s="33" t="s">
        <v>228</v>
      </c>
      <c r="E17" s="33" t="s">
        <v>299</v>
      </c>
      <c r="F17" s="34" t="s">
        <v>227</v>
      </c>
      <c r="G17" s="34" t="s">
        <v>213</v>
      </c>
      <c r="H17" s="34" t="s">
        <v>213</v>
      </c>
      <c r="K17" s="41"/>
      <c r="L17" s="41"/>
    </row>
    <row r="18" spans="1:12" s="35" customFormat="1" ht="25.5">
      <c r="A18" s="33">
        <v>8</v>
      </c>
      <c r="B18" s="39" t="s">
        <v>220</v>
      </c>
      <c r="C18" s="43">
        <v>0</v>
      </c>
      <c r="D18" s="43">
        <v>0</v>
      </c>
      <c r="E18" s="43">
        <v>0</v>
      </c>
      <c r="F18" s="43">
        <v>0</v>
      </c>
      <c r="G18" s="80">
        <f t="shared" ref="G18:G20" si="3">IFERROR(F18/C18,)</f>
        <v>0</v>
      </c>
      <c r="H18" s="80">
        <f t="shared" ref="H18:H20" si="4">IFERROR(F18/E18,)</f>
        <v>0</v>
      </c>
      <c r="J18" s="41"/>
      <c r="K18" s="41"/>
      <c r="L18" s="41"/>
    </row>
    <row r="19" spans="1:12" s="35" customFormat="1" ht="25.5">
      <c r="A19" s="33">
        <v>5</v>
      </c>
      <c r="B19" s="39" t="s">
        <v>221</v>
      </c>
      <c r="C19" s="43">
        <v>0</v>
      </c>
      <c r="D19" s="43">
        <v>0</v>
      </c>
      <c r="E19" s="43">
        <v>0</v>
      </c>
      <c r="F19" s="43">
        <v>0</v>
      </c>
      <c r="G19" s="80">
        <f t="shared" si="3"/>
        <v>0</v>
      </c>
      <c r="H19" s="80">
        <f t="shared" si="4"/>
        <v>0</v>
      </c>
      <c r="J19" s="41"/>
      <c r="K19" s="41"/>
      <c r="L19" s="41"/>
    </row>
    <row r="20" spans="1:12" s="35" customFormat="1" ht="18.75" customHeight="1">
      <c r="A20" s="33"/>
      <c r="B20" s="39" t="s">
        <v>222</v>
      </c>
      <c r="C20" s="43">
        <f>C18-C19</f>
        <v>0</v>
      </c>
      <c r="D20" s="43">
        <f>D18-D19</f>
        <v>0</v>
      </c>
      <c r="E20" s="43">
        <f>E18-E19</f>
        <v>0</v>
      </c>
      <c r="F20" s="43">
        <f>F18-F19</f>
        <v>0</v>
      </c>
      <c r="G20" s="80">
        <f t="shared" si="3"/>
        <v>0</v>
      </c>
      <c r="H20" s="80">
        <f t="shared" si="4"/>
        <v>0</v>
      </c>
      <c r="J20" s="41"/>
      <c r="K20" s="41"/>
      <c r="L20" s="41"/>
    </row>
    <row r="21" spans="1:12">
      <c r="A21" s="26"/>
      <c r="B21" s="26"/>
      <c r="C21" s="26"/>
      <c r="D21" s="26"/>
      <c r="E21" s="26"/>
      <c r="F21" s="27"/>
      <c r="G21" s="28"/>
      <c r="H21" s="28"/>
      <c r="J21" s="23"/>
      <c r="K21" s="23"/>
      <c r="L21" s="23"/>
    </row>
    <row r="22" spans="1:12" ht="23.25" customHeight="1">
      <c r="A22" s="153" t="s">
        <v>223</v>
      </c>
      <c r="B22" s="153"/>
      <c r="C22" s="153"/>
      <c r="D22" s="153"/>
      <c r="E22" s="153"/>
      <c r="F22" s="153"/>
      <c r="G22" s="153"/>
      <c r="H22" s="153"/>
      <c r="J22" s="23"/>
      <c r="K22" s="23"/>
      <c r="L22" s="23"/>
    </row>
    <row r="23" spans="1:12" ht="13.5" customHeight="1">
      <c r="A23" s="25"/>
      <c r="B23" s="24"/>
      <c r="C23" s="24"/>
      <c r="D23" s="24"/>
      <c r="E23" s="24"/>
      <c r="F23" s="21"/>
      <c r="G23" s="29"/>
      <c r="H23" s="29"/>
      <c r="J23" s="23"/>
      <c r="K23" s="23"/>
      <c r="L23" s="23"/>
    </row>
    <row r="24" spans="1:12" s="35" customFormat="1" ht="42.75" customHeight="1">
      <c r="A24" s="30"/>
      <c r="B24" s="33" t="s">
        <v>1</v>
      </c>
      <c r="C24" s="33" t="s">
        <v>212</v>
      </c>
      <c r="D24" s="33" t="s">
        <v>228</v>
      </c>
      <c r="E24" s="33" t="s">
        <v>299</v>
      </c>
      <c r="F24" s="34" t="s">
        <v>227</v>
      </c>
      <c r="G24" s="34" t="s">
        <v>213</v>
      </c>
      <c r="H24" s="34" t="s">
        <v>213</v>
      </c>
      <c r="J24" s="41"/>
      <c r="K24" s="41"/>
      <c r="L24" s="41"/>
    </row>
    <row r="25" spans="1:12" s="35" customFormat="1" ht="12.75">
      <c r="A25" s="39"/>
      <c r="B25" s="39" t="s">
        <v>224</v>
      </c>
      <c r="C25" s="45">
        <f>+'EKONOMSKA KLASIFIKACIJA'!D27</f>
        <v>157159</v>
      </c>
      <c r="D25" s="45">
        <f>+'EKONOMSKA KLASIFIKACIJA'!E27</f>
        <v>0</v>
      </c>
      <c r="E25" s="45">
        <f>+'EKONOMSKA KLASIFIKACIJA'!F27</f>
        <v>28200</v>
      </c>
      <c r="F25" s="45">
        <f>+'EKONOMSKA KLASIFIKACIJA'!G27</f>
        <v>28117.910000000003</v>
      </c>
      <c r="G25" s="80">
        <f t="shared" ref="G25" si="5">IFERROR(F25/C25,)</f>
        <v>0.17891377522127275</v>
      </c>
      <c r="H25" s="80">
        <f t="shared" ref="H25" si="6">IFERROR(F25/E25,)</f>
        <v>0.99708900709219872</v>
      </c>
      <c r="J25" s="41"/>
      <c r="K25" s="41"/>
      <c r="L25" s="41"/>
    </row>
    <row r="26" spans="1:12" ht="11.25" customHeight="1">
      <c r="A26" s="26"/>
      <c r="B26" s="26"/>
      <c r="C26" s="31"/>
      <c r="D26" s="31"/>
      <c r="E26" s="31"/>
      <c r="F26" s="27"/>
      <c r="G26" s="28"/>
      <c r="H26" s="28"/>
      <c r="J26" s="23"/>
      <c r="K26" s="23"/>
      <c r="L26" s="23"/>
    </row>
    <row r="27" spans="1:12">
      <c r="A27" s="26"/>
      <c r="B27" s="26"/>
      <c r="C27" s="31"/>
      <c r="D27" s="31"/>
      <c r="E27" s="31"/>
      <c r="F27" s="27"/>
      <c r="G27" s="28"/>
      <c r="H27" s="28"/>
      <c r="J27" s="23"/>
      <c r="K27" s="23"/>
      <c r="L27" s="23"/>
    </row>
    <row r="28" spans="1:12" s="35" customFormat="1" ht="38.25">
      <c r="A28" s="39"/>
      <c r="B28" s="39" t="s">
        <v>225</v>
      </c>
      <c r="C28" s="45">
        <f>C13+C20+C25</f>
        <v>-120972</v>
      </c>
      <c r="D28" s="45">
        <f t="shared" ref="D28:F28" si="7">D13+D20+D25</f>
        <v>0</v>
      </c>
      <c r="E28" s="45">
        <f t="shared" si="7"/>
        <v>0</v>
      </c>
      <c r="F28" s="45">
        <f t="shared" si="7"/>
        <v>27455.609999999258</v>
      </c>
      <c r="G28" s="80">
        <f t="shared" ref="G28" si="8">IFERROR(F28/C28,)</f>
        <v>-0.2269583870647692</v>
      </c>
      <c r="H28" s="80">
        <f t="shared" ref="H28" si="9">IFERROR(F28/E28,)</f>
        <v>0</v>
      </c>
      <c r="K28" s="41"/>
      <c r="L28" s="41"/>
    </row>
    <row r="29" spans="1:12">
      <c r="K29" s="23"/>
      <c r="L29" s="23"/>
    </row>
  </sheetData>
  <mergeCells count="5">
    <mergeCell ref="A2:H2"/>
    <mergeCell ref="A4:H4"/>
    <mergeCell ref="A5:H5"/>
    <mergeCell ref="A15:H15"/>
    <mergeCell ref="A22:H22"/>
  </mergeCells>
  <printOptions horizontalCentered="1"/>
  <pageMargins left="0.19685039370078741" right="0.19685039370078741" top="0.78740157480314965" bottom="0.39370078740157483" header="0.11811023622047245" footer="0.19685039370078741"/>
  <pageSetup paperSize="9" scale="97" firstPageNumber="5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F5F8B-247E-40A1-B760-3F671286B846}">
  <sheetPr codeName="Sheet9"/>
  <dimension ref="A1:J175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32" sqref="F32"/>
    </sheetView>
  </sheetViews>
  <sheetFormatPr defaultRowHeight="12.75"/>
  <cols>
    <col min="1" max="2" width="5" style="51" bestFit="1" customWidth="1"/>
    <col min="3" max="3" width="55.85546875" style="46" customWidth="1"/>
    <col min="4" max="4" width="11.28515625" style="46" bestFit="1" customWidth="1"/>
    <col min="5" max="6" width="12.5703125" style="46" bestFit="1" customWidth="1"/>
    <col min="7" max="7" width="10.85546875" style="46" customWidth="1"/>
    <col min="8" max="9" width="9.5703125" style="46" customWidth="1"/>
    <col min="10" max="10" width="17" style="46" customWidth="1"/>
    <col min="11" max="11" width="20.28515625" style="46" customWidth="1"/>
    <col min="12" max="12" width="12.42578125" style="46" customWidth="1"/>
    <col min="13" max="257" width="9.140625" style="46"/>
    <col min="258" max="258" width="4.28515625" style="46" customWidth="1"/>
    <col min="259" max="259" width="4.42578125" style="46" customWidth="1"/>
    <col min="260" max="260" width="44.85546875" style="46" customWidth="1"/>
    <col min="261" max="261" width="13.7109375" style="46" customWidth="1"/>
    <col min="262" max="262" width="13.140625" style="46" customWidth="1"/>
    <col min="263" max="263" width="13.7109375" style="46" customWidth="1"/>
    <col min="264" max="265" width="9.5703125" style="46" customWidth="1"/>
    <col min="266" max="266" width="17" style="46" customWidth="1"/>
    <col min="267" max="267" width="20.28515625" style="46" customWidth="1"/>
    <col min="268" max="268" width="12.42578125" style="46" customWidth="1"/>
    <col min="269" max="513" width="9.140625" style="46"/>
    <col min="514" max="514" width="4.28515625" style="46" customWidth="1"/>
    <col min="515" max="515" width="4.42578125" style="46" customWidth="1"/>
    <col min="516" max="516" width="44.85546875" style="46" customWidth="1"/>
    <col min="517" max="517" width="13.7109375" style="46" customWidth="1"/>
    <col min="518" max="518" width="13.140625" style="46" customWidth="1"/>
    <col min="519" max="519" width="13.7109375" style="46" customWidth="1"/>
    <col min="520" max="521" width="9.5703125" style="46" customWidth="1"/>
    <col min="522" max="522" width="17" style="46" customWidth="1"/>
    <col min="523" max="523" width="20.28515625" style="46" customWidth="1"/>
    <col min="524" max="524" width="12.42578125" style="46" customWidth="1"/>
    <col min="525" max="769" width="9.140625" style="46"/>
    <col min="770" max="770" width="4.28515625" style="46" customWidth="1"/>
    <col min="771" max="771" width="4.42578125" style="46" customWidth="1"/>
    <col min="772" max="772" width="44.85546875" style="46" customWidth="1"/>
    <col min="773" max="773" width="13.7109375" style="46" customWidth="1"/>
    <col min="774" max="774" width="13.140625" style="46" customWidth="1"/>
    <col min="775" max="775" width="13.7109375" style="46" customWidth="1"/>
    <col min="776" max="777" width="9.5703125" style="46" customWidth="1"/>
    <col min="778" max="778" width="17" style="46" customWidth="1"/>
    <col min="779" max="779" width="20.28515625" style="46" customWidth="1"/>
    <col min="780" max="780" width="12.42578125" style="46" customWidth="1"/>
    <col min="781" max="1025" width="9.140625" style="46"/>
    <col min="1026" max="1026" width="4.28515625" style="46" customWidth="1"/>
    <col min="1027" max="1027" width="4.42578125" style="46" customWidth="1"/>
    <col min="1028" max="1028" width="44.85546875" style="46" customWidth="1"/>
    <col min="1029" max="1029" width="13.7109375" style="46" customWidth="1"/>
    <col min="1030" max="1030" width="13.140625" style="46" customWidth="1"/>
    <col min="1031" max="1031" width="13.7109375" style="46" customWidth="1"/>
    <col min="1032" max="1033" width="9.5703125" style="46" customWidth="1"/>
    <col min="1034" max="1034" width="17" style="46" customWidth="1"/>
    <col min="1035" max="1035" width="20.28515625" style="46" customWidth="1"/>
    <col min="1036" max="1036" width="12.42578125" style="46" customWidth="1"/>
    <col min="1037" max="1281" width="9.140625" style="46"/>
    <col min="1282" max="1282" width="4.28515625" style="46" customWidth="1"/>
    <col min="1283" max="1283" width="4.42578125" style="46" customWidth="1"/>
    <col min="1284" max="1284" width="44.85546875" style="46" customWidth="1"/>
    <col min="1285" max="1285" width="13.7109375" style="46" customWidth="1"/>
    <col min="1286" max="1286" width="13.140625" style="46" customWidth="1"/>
    <col min="1287" max="1287" width="13.7109375" style="46" customWidth="1"/>
    <col min="1288" max="1289" width="9.5703125" style="46" customWidth="1"/>
    <col min="1290" max="1290" width="17" style="46" customWidth="1"/>
    <col min="1291" max="1291" width="20.28515625" style="46" customWidth="1"/>
    <col min="1292" max="1292" width="12.42578125" style="46" customWidth="1"/>
    <col min="1293" max="1537" width="9.140625" style="46"/>
    <col min="1538" max="1538" width="4.28515625" style="46" customWidth="1"/>
    <col min="1539" max="1539" width="4.42578125" style="46" customWidth="1"/>
    <col min="1540" max="1540" width="44.85546875" style="46" customWidth="1"/>
    <col min="1541" max="1541" width="13.7109375" style="46" customWidth="1"/>
    <col min="1542" max="1542" width="13.140625" style="46" customWidth="1"/>
    <col min="1543" max="1543" width="13.7109375" style="46" customWidth="1"/>
    <col min="1544" max="1545" width="9.5703125" style="46" customWidth="1"/>
    <col min="1546" max="1546" width="17" style="46" customWidth="1"/>
    <col min="1547" max="1547" width="20.28515625" style="46" customWidth="1"/>
    <col min="1548" max="1548" width="12.42578125" style="46" customWidth="1"/>
    <col min="1549" max="1793" width="9.140625" style="46"/>
    <col min="1794" max="1794" width="4.28515625" style="46" customWidth="1"/>
    <col min="1795" max="1795" width="4.42578125" style="46" customWidth="1"/>
    <col min="1796" max="1796" width="44.85546875" style="46" customWidth="1"/>
    <col min="1797" max="1797" width="13.7109375" style="46" customWidth="1"/>
    <col min="1798" max="1798" width="13.140625" style="46" customWidth="1"/>
    <col min="1799" max="1799" width="13.7109375" style="46" customWidth="1"/>
    <col min="1800" max="1801" width="9.5703125" style="46" customWidth="1"/>
    <col min="1802" max="1802" width="17" style="46" customWidth="1"/>
    <col min="1803" max="1803" width="20.28515625" style="46" customWidth="1"/>
    <col min="1804" max="1804" width="12.42578125" style="46" customWidth="1"/>
    <col min="1805" max="2049" width="9.140625" style="46"/>
    <col min="2050" max="2050" width="4.28515625" style="46" customWidth="1"/>
    <col min="2051" max="2051" width="4.42578125" style="46" customWidth="1"/>
    <col min="2052" max="2052" width="44.85546875" style="46" customWidth="1"/>
    <col min="2053" max="2053" width="13.7109375" style="46" customWidth="1"/>
    <col min="2054" max="2054" width="13.140625" style="46" customWidth="1"/>
    <col min="2055" max="2055" width="13.7109375" style="46" customWidth="1"/>
    <col min="2056" max="2057" width="9.5703125" style="46" customWidth="1"/>
    <col min="2058" max="2058" width="17" style="46" customWidth="1"/>
    <col min="2059" max="2059" width="20.28515625" style="46" customWidth="1"/>
    <col min="2060" max="2060" width="12.42578125" style="46" customWidth="1"/>
    <col min="2061" max="2305" width="9.140625" style="46"/>
    <col min="2306" max="2306" width="4.28515625" style="46" customWidth="1"/>
    <col min="2307" max="2307" width="4.42578125" style="46" customWidth="1"/>
    <col min="2308" max="2308" width="44.85546875" style="46" customWidth="1"/>
    <col min="2309" max="2309" width="13.7109375" style="46" customWidth="1"/>
    <col min="2310" max="2310" width="13.140625" style="46" customWidth="1"/>
    <col min="2311" max="2311" width="13.7109375" style="46" customWidth="1"/>
    <col min="2312" max="2313" width="9.5703125" style="46" customWidth="1"/>
    <col min="2314" max="2314" width="17" style="46" customWidth="1"/>
    <col min="2315" max="2315" width="20.28515625" style="46" customWidth="1"/>
    <col min="2316" max="2316" width="12.42578125" style="46" customWidth="1"/>
    <col min="2317" max="2561" width="9.140625" style="46"/>
    <col min="2562" max="2562" width="4.28515625" style="46" customWidth="1"/>
    <col min="2563" max="2563" width="4.42578125" style="46" customWidth="1"/>
    <col min="2564" max="2564" width="44.85546875" style="46" customWidth="1"/>
    <col min="2565" max="2565" width="13.7109375" style="46" customWidth="1"/>
    <col min="2566" max="2566" width="13.140625" style="46" customWidth="1"/>
    <col min="2567" max="2567" width="13.7109375" style="46" customWidth="1"/>
    <col min="2568" max="2569" width="9.5703125" style="46" customWidth="1"/>
    <col min="2570" max="2570" width="17" style="46" customWidth="1"/>
    <col min="2571" max="2571" width="20.28515625" style="46" customWidth="1"/>
    <col min="2572" max="2572" width="12.42578125" style="46" customWidth="1"/>
    <col min="2573" max="2817" width="9.140625" style="46"/>
    <col min="2818" max="2818" width="4.28515625" style="46" customWidth="1"/>
    <col min="2819" max="2819" width="4.42578125" style="46" customWidth="1"/>
    <col min="2820" max="2820" width="44.85546875" style="46" customWidth="1"/>
    <col min="2821" max="2821" width="13.7109375" style="46" customWidth="1"/>
    <col min="2822" max="2822" width="13.140625" style="46" customWidth="1"/>
    <col min="2823" max="2823" width="13.7109375" style="46" customWidth="1"/>
    <col min="2824" max="2825" width="9.5703125" style="46" customWidth="1"/>
    <col min="2826" max="2826" width="17" style="46" customWidth="1"/>
    <col min="2827" max="2827" width="20.28515625" style="46" customWidth="1"/>
    <col min="2828" max="2828" width="12.42578125" style="46" customWidth="1"/>
    <col min="2829" max="3073" width="9.140625" style="46"/>
    <col min="3074" max="3074" width="4.28515625" style="46" customWidth="1"/>
    <col min="3075" max="3075" width="4.42578125" style="46" customWidth="1"/>
    <col min="3076" max="3076" width="44.85546875" style="46" customWidth="1"/>
    <col min="3077" max="3077" width="13.7109375" style="46" customWidth="1"/>
    <col min="3078" max="3078" width="13.140625" style="46" customWidth="1"/>
    <col min="3079" max="3079" width="13.7109375" style="46" customWidth="1"/>
    <col min="3080" max="3081" width="9.5703125" style="46" customWidth="1"/>
    <col min="3082" max="3082" width="17" style="46" customWidth="1"/>
    <col min="3083" max="3083" width="20.28515625" style="46" customWidth="1"/>
    <col min="3084" max="3084" width="12.42578125" style="46" customWidth="1"/>
    <col min="3085" max="3329" width="9.140625" style="46"/>
    <col min="3330" max="3330" width="4.28515625" style="46" customWidth="1"/>
    <col min="3331" max="3331" width="4.42578125" style="46" customWidth="1"/>
    <col min="3332" max="3332" width="44.85546875" style="46" customWidth="1"/>
    <col min="3333" max="3333" width="13.7109375" style="46" customWidth="1"/>
    <col min="3334" max="3334" width="13.140625" style="46" customWidth="1"/>
    <col min="3335" max="3335" width="13.7109375" style="46" customWidth="1"/>
    <col min="3336" max="3337" width="9.5703125" style="46" customWidth="1"/>
    <col min="3338" max="3338" width="17" style="46" customWidth="1"/>
    <col min="3339" max="3339" width="20.28515625" style="46" customWidth="1"/>
    <col min="3340" max="3340" width="12.42578125" style="46" customWidth="1"/>
    <col min="3341" max="3585" width="9.140625" style="46"/>
    <col min="3586" max="3586" width="4.28515625" style="46" customWidth="1"/>
    <col min="3587" max="3587" width="4.42578125" style="46" customWidth="1"/>
    <col min="3588" max="3588" width="44.85546875" style="46" customWidth="1"/>
    <col min="3589" max="3589" width="13.7109375" style="46" customWidth="1"/>
    <col min="3590" max="3590" width="13.140625" style="46" customWidth="1"/>
    <col min="3591" max="3591" width="13.7109375" style="46" customWidth="1"/>
    <col min="3592" max="3593" width="9.5703125" style="46" customWidth="1"/>
    <col min="3594" max="3594" width="17" style="46" customWidth="1"/>
    <col min="3595" max="3595" width="20.28515625" style="46" customWidth="1"/>
    <col min="3596" max="3596" width="12.42578125" style="46" customWidth="1"/>
    <col min="3597" max="3841" width="9.140625" style="46"/>
    <col min="3842" max="3842" width="4.28515625" style="46" customWidth="1"/>
    <col min="3843" max="3843" width="4.42578125" style="46" customWidth="1"/>
    <col min="3844" max="3844" width="44.85546875" style="46" customWidth="1"/>
    <col min="3845" max="3845" width="13.7109375" style="46" customWidth="1"/>
    <col min="3846" max="3846" width="13.140625" style="46" customWidth="1"/>
    <col min="3847" max="3847" width="13.7109375" style="46" customWidth="1"/>
    <col min="3848" max="3849" width="9.5703125" style="46" customWidth="1"/>
    <col min="3850" max="3850" width="17" style="46" customWidth="1"/>
    <col min="3851" max="3851" width="20.28515625" style="46" customWidth="1"/>
    <col min="3852" max="3852" width="12.42578125" style="46" customWidth="1"/>
    <col min="3853" max="4097" width="9.140625" style="46"/>
    <col min="4098" max="4098" width="4.28515625" style="46" customWidth="1"/>
    <col min="4099" max="4099" width="4.42578125" style="46" customWidth="1"/>
    <col min="4100" max="4100" width="44.85546875" style="46" customWidth="1"/>
    <col min="4101" max="4101" width="13.7109375" style="46" customWidth="1"/>
    <col min="4102" max="4102" width="13.140625" style="46" customWidth="1"/>
    <col min="4103" max="4103" width="13.7109375" style="46" customWidth="1"/>
    <col min="4104" max="4105" width="9.5703125" style="46" customWidth="1"/>
    <col min="4106" max="4106" width="17" style="46" customWidth="1"/>
    <col min="4107" max="4107" width="20.28515625" style="46" customWidth="1"/>
    <col min="4108" max="4108" width="12.42578125" style="46" customWidth="1"/>
    <col min="4109" max="4353" width="9.140625" style="46"/>
    <col min="4354" max="4354" width="4.28515625" style="46" customWidth="1"/>
    <col min="4355" max="4355" width="4.42578125" style="46" customWidth="1"/>
    <col min="4356" max="4356" width="44.85546875" style="46" customWidth="1"/>
    <col min="4357" max="4357" width="13.7109375" style="46" customWidth="1"/>
    <col min="4358" max="4358" width="13.140625" style="46" customWidth="1"/>
    <col min="4359" max="4359" width="13.7109375" style="46" customWidth="1"/>
    <col min="4360" max="4361" width="9.5703125" style="46" customWidth="1"/>
    <col min="4362" max="4362" width="17" style="46" customWidth="1"/>
    <col min="4363" max="4363" width="20.28515625" style="46" customWidth="1"/>
    <col min="4364" max="4364" width="12.42578125" style="46" customWidth="1"/>
    <col min="4365" max="4609" width="9.140625" style="46"/>
    <col min="4610" max="4610" width="4.28515625" style="46" customWidth="1"/>
    <col min="4611" max="4611" width="4.42578125" style="46" customWidth="1"/>
    <col min="4612" max="4612" width="44.85546875" style="46" customWidth="1"/>
    <col min="4613" max="4613" width="13.7109375" style="46" customWidth="1"/>
    <col min="4614" max="4614" width="13.140625" style="46" customWidth="1"/>
    <col min="4615" max="4615" width="13.7109375" style="46" customWidth="1"/>
    <col min="4616" max="4617" width="9.5703125" style="46" customWidth="1"/>
    <col min="4618" max="4618" width="17" style="46" customWidth="1"/>
    <col min="4619" max="4619" width="20.28515625" style="46" customWidth="1"/>
    <col min="4620" max="4620" width="12.42578125" style="46" customWidth="1"/>
    <col min="4621" max="4865" width="9.140625" style="46"/>
    <col min="4866" max="4866" width="4.28515625" style="46" customWidth="1"/>
    <col min="4867" max="4867" width="4.42578125" style="46" customWidth="1"/>
    <col min="4868" max="4868" width="44.85546875" style="46" customWidth="1"/>
    <col min="4869" max="4869" width="13.7109375" style="46" customWidth="1"/>
    <col min="4870" max="4870" width="13.140625" style="46" customWidth="1"/>
    <col min="4871" max="4871" width="13.7109375" style="46" customWidth="1"/>
    <col min="4872" max="4873" width="9.5703125" style="46" customWidth="1"/>
    <col min="4874" max="4874" width="17" style="46" customWidth="1"/>
    <col min="4875" max="4875" width="20.28515625" style="46" customWidth="1"/>
    <col min="4876" max="4876" width="12.42578125" style="46" customWidth="1"/>
    <col min="4877" max="5121" width="9.140625" style="46"/>
    <col min="5122" max="5122" width="4.28515625" style="46" customWidth="1"/>
    <col min="5123" max="5123" width="4.42578125" style="46" customWidth="1"/>
    <col min="5124" max="5124" width="44.85546875" style="46" customWidth="1"/>
    <col min="5125" max="5125" width="13.7109375" style="46" customWidth="1"/>
    <col min="5126" max="5126" width="13.140625" style="46" customWidth="1"/>
    <col min="5127" max="5127" width="13.7109375" style="46" customWidth="1"/>
    <col min="5128" max="5129" width="9.5703125" style="46" customWidth="1"/>
    <col min="5130" max="5130" width="17" style="46" customWidth="1"/>
    <col min="5131" max="5131" width="20.28515625" style="46" customWidth="1"/>
    <col min="5132" max="5132" width="12.42578125" style="46" customWidth="1"/>
    <col min="5133" max="5377" width="9.140625" style="46"/>
    <col min="5378" max="5378" width="4.28515625" style="46" customWidth="1"/>
    <col min="5379" max="5379" width="4.42578125" style="46" customWidth="1"/>
    <col min="5380" max="5380" width="44.85546875" style="46" customWidth="1"/>
    <col min="5381" max="5381" width="13.7109375" style="46" customWidth="1"/>
    <col min="5382" max="5382" width="13.140625" style="46" customWidth="1"/>
    <col min="5383" max="5383" width="13.7109375" style="46" customWidth="1"/>
    <col min="5384" max="5385" width="9.5703125" style="46" customWidth="1"/>
    <col min="5386" max="5386" width="17" style="46" customWidth="1"/>
    <col min="5387" max="5387" width="20.28515625" style="46" customWidth="1"/>
    <col min="5388" max="5388" width="12.42578125" style="46" customWidth="1"/>
    <col min="5389" max="5633" width="9.140625" style="46"/>
    <col min="5634" max="5634" width="4.28515625" style="46" customWidth="1"/>
    <col min="5635" max="5635" width="4.42578125" style="46" customWidth="1"/>
    <col min="5636" max="5636" width="44.85546875" style="46" customWidth="1"/>
    <col min="5637" max="5637" width="13.7109375" style="46" customWidth="1"/>
    <col min="5638" max="5638" width="13.140625" style="46" customWidth="1"/>
    <col min="5639" max="5639" width="13.7109375" style="46" customWidth="1"/>
    <col min="5640" max="5641" width="9.5703125" style="46" customWidth="1"/>
    <col min="5642" max="5642" width="17" style="46" customWidth="1"/>
    <col min="5643" max="5643" width="20.28515625" style="46" customWidth="1"/>
    <col min="5644" max="5644" width="12.42578125" style="46" customWidth="1"/>
    <col min="5645" max="5889" width="9.140625" style="46"/>
    <col min="5890" max="5890" width="4.28515625" style="46" customWidth="1"/>
    <col min="5891" max="5891" width="4.42578125" style="46" customWidth="1"/>
    <col min="5892" max="5892" width="44.85546875" style="46" customWidth="1"/>
    <col min="5893" max="5893" width="13.7109375" style="46" customWidth="1"/>
    <col min="5894" max="5894" width="13.140625" style="46" customWidth="1"/>
    <col min="5895" max="5895" width="13.7109375" style="46" customWidth="1"/>
    <col min="5896" max="5897" width="9.5703125" style="46" customWidth="1"/>
    <col min="5898" max="5898" width="17" style="46" customWidth="1"/>
    <col min="5899" max="5899" width="20.28515625" style="46" customWidth="1"/>
    <col min="5900" max="5900" width="12.42578125" style="46" customWidth="1"/>
    <col min="5901" max="6145" width="9.140625" style="46"/>
    <col min="6146" max="6146" width="4.28515625" style="46" customWidth="1"/>
    <col min="6147" max="6147" width="4.42578125" style="46" customWidth="1"/>
    <col min="6148" max="6148" width="44.85546875" style="46" customWidth="1"/>
    <col min="6149" max="6149" width="13.7109375" style="46" customWidth="1"/>
    <col min="6150" max="6150" width="13.140625" style="46" customWidth="1"/>
    <col min="6151" max="6151" width="13.7109375" style="46" customWidth="1"/>
    <col min="6152" max="6153" width="9.5703125" style="46" customWidth="1"/>
    <col min="6154" max="6154" width="17" style="46" customWidth="1"/>
    <col min="6155" max="6155" width="20.28515625" style="46" customWidth="1"/>
    <col min="6156" max="6156" width="12.42578125" style="46" customWidth="1"/>
    <col min="6157" max="6401" width="9.140625" style="46"/>
    <col min="6402" max="6402" width="4.28515625" style="46" customWidth="1"/>
    <col min="6403" max="6403" width="4.42578125" style="46" customWidth="1"/>
    <col min="6404" max="6404" width="44.85546875" style="46" customWidth="1"/>
    <col min="6405" max="6405" width="13.7109375" style="46" customWidth="1"/>
    <col min="6406" max="6406" width="13.140625" style="46" customWidth="1"/>
    <col min="6407" max="6407" width="13.7109375" style="46" customWidth="1"/>
    <col min="6408" max="6409" width="9.5703125" style="46" customWidth="1"/>
    <col min="6410" max="6410" width="17" style="46" customWidth="1"/>
    <col min="6411" max="6411" width="20.28515625" style="46" customWidth="1"/>
    <col min="6412" max="6412" width="12.42578125" style="46" customWidth="1"/>
    <col min="6413" max="6657" width="9.140625" style="46"/>
    <col min="6658" max="6658" width="4.28515625" style="46" customWidth="1"/>
    <col min="6659" max="6659" width="4.42578125" style="46" customWidth="1"/>
    <col min="6660" max="6660" width="44.85546875" style="46" customWidth="1"/>
    <col min="6661" max="6661" width="13.7109375" style="46" customWidth="1"/>
    <col min="6662" max="6662" width="13.140625" style="46" customWidth="1"/>
    <col min="6663" max="6663" width="13.7109375" style="46" customWidth="1"/>
    <col min="6664" max="6665" width="9.5703125" style="46" customWidth="1"/>
    <col min="6666" max="6666" width="17" style="46" customWidth="1"/>
    <col min="6667" max="6667" width="20.28515625" style="46" customWidth="1"/>
    <col min="6668" max="6668" width="12.42578125" style="46" customWidth="1"/>
    <col min="6669" max="6913" width="9.140625" style="46"/>
    <col min="6914" max="6914" width="4.28515625" style="46" customWidth="1"/>
    <col min="6915" max="6915" width="4.42578125" style="46" customWidth="1"/>
    <col min="6916" max="6916" width="44.85546875" style="46" customWidth="1"/>
    <col min="6917" max="6917" width="13.7109375" style="46" customWidth="1"/>
    <col min="6918" max="6918" width="13.140625" style="46" customWidth="1"/>
    <col min="6919" max="6919" width="13.7109375" style="46" customWidth="1"/>
    <col min="6920" max="6921" width="9.5703125" style="46" customWidth="1"/>
    <col min="6922" max="6922" width="17" style="46" customWidth="1"/>
    <col min="6923" max="6923" width="20.28515625" style="46" customWidth="1"/>
    <col min="6924" max="6924" width="12.42578125" style="46" customWidth="1"/>
    <col min="6925" max="7169" width="9.140625" style="46"/>
    <col min="7170" max="7170" width="4.28515625" style="46" customWidth="1"/>
    <col min="7171" max="7171" width="4.42578125" style="46" customWidth="1"/>
    <col min="7172" max="7172" width="44.85546875" style="46" customWidth="1"/>
    <col min="7173" max="7173" width="13.7109375" style="46" customWidth="1"/>
    <col min="7174" max="7174" width="13.140625" style="46" customWidth="1"/>
    <col min="7175" max="7175" width="13.7109375" style="46" customWidth="1"/>
    <col min="7176" max="7177" width="9.5703125" style="46" customWidth="1"/>
    <col min="7178" max="7178" width="17" style="46" customWidth="1"/>
    <col min="7179" max="7179" width="20.28515625" style="46" customWidth="1"/>
    <col min="7180" max="7180" width="12.42578125" style="46" customWidth="1"/>
    <col min="7181" max="7425" width="9.140625" style="46"/>
    <col min="7426" max="7426" width="4.28515625" style="46" customWidth="1"/>
    <col min="7427" max="7427" width="4.42578125" style="46" customWidth="1"/>
    <col min="7428" max="7428" width="44.85546875" style="46" customWidth="1"/>
    <col min="7429" max="7429" width="13.7109375" style="46" customWidth="1"/>
    <col min="7430" max="7430" width="13.140625" style="46" customWidth="1"/>
    <col min="7431" max="7431" width="13.7109375" style="46" customWidth="1"/>
    <col min="7432" max="7433" width="9.5703125" style="46" customWidth="1"/>
    <col min="7434" max="7434" width="17" style="46" customWidth="1"/>
    <col min="7435" max="7435" width="20.28515625" style="46" customWidth="1"/>
    <col min="7436" max="7436" width="12.42578125" style="46" customWidth="1"/>
    <col min="7437" max="7681" width="9.140625" style="46"/>
    <col min="7682" max="7682" width="4.28515625" style="46" customWidth="1"/>
    <col min="7683" max="7683" width="4.42578125" style="46" customWidth="1"/>
    <col min="7684" max="7684" width="44.85546875" style="46" customWidth="1"/>
    <col min="7685" max="7685" width="13.7109375" style="46" customWidth="1"/>
    <col min="7686" max="7686" width="13.140625" style="46" customWidth="1"/>
    <col min="7687" max="7687" width="13.7109375" style="46" customWidth="1"/>
    <col min="7688" max="7689" width="9.5703125" style="46" customWidth="1"/>
    <col min="7690" max="7690" width="17" style="46" customWidth="1"/>
    <col min="7691" max="7691" width="20.28515625" style="46" customWidth="1"/>
    <col min="7692" max="7692" width="12.42578125" style="46" customWidth="1"/>
    <col min="7693" max="7937" width="9.140625" style="46"/>
    <col min="7938" max="7938" width="4.28515625" style="46" customWidth="1"/>
    <col min="7939" max="7939" width="4.42578125" style="46" customWidth="1"/>
    <col min="7940" max="7940" width="44.85546875" style="46" customWidth="1"/>
    <col min="7941" max="7941" width="13.7109375" style="46" customWidth="1"/>
    <col min="7942" max="7942" width="13.140625" style="46" customWidth="1"/>
    <col min="7943" max="7943" width="13.7109375" style="46" customWidth="1"/>
    <col min="7944" max="7945" width="9.5703125" style="46" customWidth="1"/>
    <col min="7946" max="7946" width="17" style="46" customWidth="1"/>
    <col min="7947" max="7947" width="20.28515625" style="46" customWidth="1"/>
    <col min="7948" max="7948" width="12.42578125" style="46" customWidth="1"/>
    <col min="7949" max="8193" width="9.140625" style="46"/>
    <col min="8194" max="8194" width="4.28515625" style="46" customWidth="1"/>
    <col min="8195" max="8195" width="4.42578125" style="46" customWidth="1"/>
    <col min="8196" max="8196" width="44.85546875" style="46" customWidth="1"/>
    <col min="8197" max="8197" width="13.7109375" style="46" customWidth="1"/>
    <col min="8198" max="8198" width="13.140625" style="46" customWidth="1"/>
    <col min="8199" max="8199" width="13.7109375" style="46" customWidth="1"/>
    <col min="8200" max="8201" width="9.5703125" style="46" customWidth="1"/>
    <col min="8202" max="8202" width="17" style="46" customWidth="1"/>
    <col min="8203" max="8203" width="20.28515625" style="46" customWidth="1"/>
    <col min="8204" max="8204" width="12.42578125" style="46" customWidth="1"/>
    <col min="8205" max="8449" width="9.140625" style="46"/>
    <col min="8450" max="8450" width="4.28515625" style="46" customWidth="1"/>
    <col min="8451" max="8451" width="4.42578125" style="46" customWidth="1"/>
    <col min="8452" max="8452" width="44.85546875" style="46" customWidth="1"/>
    <col min="8453" max="8453" width="13.7109375" style="46" customWidth="1"/>
    <col min="8454" max="8454" width="13.140625" style="46" customWidth="1"/>
    <col min="8455" max="8455" width="13.7109375" style="46" customWidth="1"/>
    <col min="8456" max="8457" width="9.5703125" style="46" customWidth="1"/>
    <col min="8458" max="8458" width="17" style="46" customWidth="1"/>
    <col min="8459" max="8459" width="20.28515625" style="46" customWidth="1"/>
    <col min="8460" max="8460" width="12.42578125" style="46" customWidth="1"/>
    <col min="8461" max="8705" width="9.140625" style="46"/>
    <col min="8706" max="8706" width="4.28515625" style="46" customWidth="1"/>
    <col min="8707" max="8707" width="4.42578125" style="46" customWidth="1"/>
    <col min="8708" max="8708" width="44.85546875" style="46" customWidth="1"/>
    <col min="8709" max="8709" width="13.7109375" style="46" customWidth="1"/>
    <col min="8710" max="8710" width="13.140625" style="46" customWidth="1"/>
    <col min="8711" max="8711" width="13.7109375" style="46" customWidth="1"/>
    <col min="8712" max="8713" width="9.5703125" style="46" customWidth="1"/>
    <col min="8714" max="8714" width="17" style="46" customWidth="1"/>
    <col min="8715" max="8715" width="20.28515625" style="46" customWidth="1"/>
    <col min="8716" max="8716" width="12.42578125" style="46" customWidth="1"/>
    <col min="8717" max="8961" width="9.140625" style="46"/>
    <col min="8962" max="8962" width="4.28515625" style="46" customWidth="1"/>
    <col min="8963" max="8963" width="4.42578125" style="46" customWidth="1"/>
    <col min="8964" max="8964" width="44.85546875" style="46" customWidth="1"/>
    <col min="8965" max="8965" width="13.7109375" style="46" customWidth="1"/>
    <col min="8966" max="8966" width="13.140625" style="46" customWidth="1"/>
    <col min="8967" max="8967" width="13.7109375" style="46" customWidth="1"/>
    <col min="8968" max="8969" width="9.5703125" style="46" customWidth="1"/>
    <col min="8970" max="8970" width="17" style="46" customWidth="1"/>
    <col min="8971" max="8971" width="20.28515625" style="46" customWidth="1"/>
    <col min="8972" max="8972" width="12.42578125" style="46" customWidth="1"/>
    <col min="8973" max="9217" width="9.140625" style="46"/>
    <col min="9218" max="9218" width="4.28515625" style="46" customWidth="1"/>
    <col min="9219" max="9219" width="4.42578125" style="46" customWidth="1"/>
    <col min="9220" max="9220" width="44.85546875" style="46" customWidth="1"/>
    <col min="9221" max="9221" width="13.7109375" style="46" customWidth="1"/>
    <col min="9222" max="9222" width="13.140625" style="46" customWidth="1"/>
    <col min="9223" max="9223" width="13.7109375" style="46" customWidth="1"/>
    <col min="9224" max="9225" width="9.5703125" style="46" customWidth="1"/>
    <col min="9226" max="9226" width="17" style="46" customWidth="1"/>
    <col min="9227" max="9227" width="20.28515625" style="46" customWidth="1"/>
    <col min="9228" max="9228" width="12.42578125" style="46" customWidth="1"/>
    <col min="9229" max="9473" width="9.140625" style="46"/>
    <col min="9474" max="9474" width="4.28515625" style="46" customWidth="1"/>
    <col min="9475" max="9475" width="4.42578125" style="46" customWidth="1"/>
    <col min="9476" max="9476" width="44.85546875" style="46" customWidth="1"/>
    <col min="9477" max="9477" width="13.7109375" style="46" customWidth="1"/>
    <col min="9478" max="9478" width="13.140625" style="46" customWidth="1"/>
    <col min="9479" max="9479" width="13.7109375" style="46" customWidth="1"/>
    <col min="9480" max="9481" width="9.5703125" style="46" customWidth="1"/>
    <col min="9482" max="9482" width="17" style="46" customWidth="1"/>
    <col min="9483" max="9483" width="20.28515625" style="46" customWidth="1"/>
    <col min="9484" max="9484" width="12.42578125" style="46" customWidth="1"/>
    <col min="9485" max="9729" width="9.140625" style="46"/>
    <col min="9730" max="9730" width="4.28515625" style="46" customWidth="1"/>
    <col min="9731" max="9731" width="4.42578125" style="46" customWidth="1"/>
    <col min="9732" max="9732" width="44.85546875" style="46" customWidth="1"/>
    <col min="9733" max="9733" width="13.7109375" style="46" customWidth="1"/>
    <col min="9734" max="9734" width="13.140625" style="46" customWidth="1"/>
    <col min="9735" max="9735" width="13.7109375" style="46" customWidth="1"/>
    <col min="9736" max="9737" width="9.5703125" style="46" customWidth="1"/>
    <col min="9738" max="9738" width="17" style="46" customWidth="1"/>
    <col min="9739" max="9739" width="20.28515625" style="46" customWidth="1"/>
    <col min="9740" max="9740" width="12.42578125" style="46" customWidth="1"/>
    <col min="9741" max="9985" width="9.140625" style="46"/>
    <col min="9986" max="9986" width="4.28515625" style="46" customWidth="1"/>
    <col min="9987" max="9987" width="4.42578125" style="46" customWidth="1"/>
    <col min="9988" max="9988" width="44.85546875" style="46" customWidth="1"/>
    <col min="9989" max="9989" width="13.7109375" style="46" customWidth="1"/>
    <col min="9990" max="9990" width="13.140625" style="46" customWidth="1"/>
    <col min="9991" max="9991" width="13.7109375" style="46" customWidth="1"/>
    <col min="9992" max="9993" width="9.5703125" style="46" customWidth="1"/>
    <col min="9994" max="9994" width="17" style="46" customWidth="1"/>
    <col min="9995" max="9995" width="20.28515625" style="46" customWidth="1"/>
    <col min="9996" max="9996" width="12.42578125" style="46" customWidth="1"/>
    <col min="9997" max="10241" width="9.140625" style="46"/>
    <col min="10242" max="10242" width="4.28515625" style="46" customWidth="1"/>
    <col min="10243" max="10243" width="4.42578125" style="46" customWidth="1"/>
    <col min="10244" max="10244" width="44.85546875" style="46" customWidth="1"/>
    <col min="10245" max="10245" width="13.7109375" style="46" customWidth="1"/>
    <col min="10246" max="10246" width="13.140625" style="46" customWidth="1"/>
    <col min="10247" max="10247" width="13.7109375" style="46" customWidth="1"/>
    <col min="10248" max="10249" width="9.5703125" style="46" customWidth="1"/>
    <col min="10250" max="10250" width="17" style="46" customWidth="1"/>
    <col min="10251" max="10251" width="20.28515625" style="46" customWidth="1"/>
    <col min="10252" max="10252" width="12.42578125" style="46" customWidth="1"/>
    <col min="10253" max="10497" width="9.140625" style="46"/>
    <col min="10498" max="10498" width="4.28515625" style="46" customWidth="1"/>
    <col min="10499" max="10499" width="4.42578125" style="46" customWidth="1"/>
    <col min="10500" max="10500" width="44.85546875" style="46" customWidth="1"/>
    <col min="10501" max="10501" width="13.7109375" style="46" customWidth="1"/>
    <col min="10502" max="10502" width="13.140625" style="46" customWidth="1"/>
    <col min="10503" max="10503" width="13.7109375" style="46" customWidth="1"/>
    <col min="10504" max="10505" width="9.5703125" style="46" customWidth="1"/>
    <col min="10506" max="10506" width="17" style="46" customWidth="1"/>
    <col min="10507" max="10507" width="20.28515625" style="46" customWidth="1"/>
    <col min="10508" max="10508" width="12.42578125" style="46" customWidth="1"/>
    <col min="10509" max="10753" width="9.140625" style="46"/>
    <col min="10754" max="10754" width="4.28515625" style="46" customWidth="1"/>
    <col min="10755" max="10755" width="4.42578125" style="46" customWidth="1"/>
    <col min="10756" max="10756" width="44.85546875" style="46" customWidth="1"/>
    <col min="10757" max="10757" width="13.7109375" style="46" customWidth="1"/>
    <col min="10758" max="10758" width="13.140625" style="46" customWidth="1"/>
    <col min="10759" max="10759" width="13.7109375" style="46" customWidth="1"/>
    <col min="10760" max="10761" width="9.5703125" style="46" customWidth="1"/>
    <col min="10762" max="10762" width="17" style="46" customWidth="1"/>
    <col min="10763" max="10763" width="20.28515625" style="46" customWidth="1"/>
    <col min="10764" max="10764" width="12.42578125" style="46" customWidth="1"/>
    <col min="10765" max="11009" width="9.140625" style="46"/>
    <col min="11010" max="11010" width="4.28515625" style="46" customWidth="1"/>
    <col min="11011" max="11011" width="4.42578125" style="46" customWidth="1"/>
    <col min="11012" max="11012" width="44.85546875" style="46" customWidth="1"/>
    <col min="11013" max="11013" width="13.7109375" style="46" customWidth="1"/>
    <col min="11014" max="11014" width="13.140625" style="46" customWidth="1"/>
    <col min="11015" max="11015" width="13.7109375" style="46" customWidth="1"/>
    <col min="11016" max="11017" width="9.5703125" style="46" customWidth="1"/>
    <col min="11018" max="11018" width="17" style="46" customWidth="1"/>
    <col min="11019" max="11019" width="20.28515625" style="46" customWidth="1"/>
    <col min="11020" max="11020" width="12.42578125" style="46" customWidth="1"/>
    <col min="11021" max="11265" width="9.140625" style="46"/>
    <col min="11266" max="11266" width="4.28515625" style="46" customWidth="1"/>
    <col min="11267" max="11267" width="4.42578125" style="46" customWidth="1"/>
    <col min="11268" max="11268" width="44.85546875" style="46" customWidth="1"/>
    <col min="11269" max="11269" width="13.7109375" style="46" customWidth="1"/>
    <col min="11270" max="11270" width="13.140625" style="46" customWidth="1"/>
    <col min="11271" max="11271" width="13.7109375" style="46" customWidth="1"/>
    <col min="11272" max="11273" width="9.5703125" style="46" customWidth="1"/>
    <col min="11274" max="11274" width="17" style="46" customWidth="1"/>
    <col min="11275" max="11275" width="20.28515625" style="46" customWidth="1"/>
    <col min="11276" max="11276" width="12.42578125" style="46" customWidth="1"/>
    <col min="11277" max="11521" width="9.140625" style="46"/>
    <col min="11522" max="11522" width="4.28515625" style="46" customWidth="1"/>
    <col min="11523" max="11523" width="4.42578125" style="46" customWidth="1"/>
    <col min="11524" max="11524" width="44.85546875" style="46" customWidth="1"/>
    <col min="11525" max="11525" width="13.7109375" style="46" customWidth="1"/>
    <col min="11526" max="11526" width="13.140625" style="46" customWidth="1"/>
    <col min="11527" max="11527" width="13.7109375" style="46" customWidth="1"/>
    <col min="11528" max="11529" width="9.5703125" style="46" customWidth="1"/>
    <col min="11530" max="11530" width="17" style="46" customWidth="1"/>
    <col min="11531" max="11531" width="20.28515625" style="46" customWidth="1"/>
    <col min="11532" max="11532" width="12.42578125" style="46" customWidth="1"/>
    <col min="11533" max="11777" width="9.140625" style="46"/>
    <col min="11778" max="11778" width="4.28515625" style="46" customWidth="1"/>
    <col min="11779" max="11779" width="4.42578125" style="46" customWidth="1"/>
    <col min="11780" max="11780" width="44.85546875" style="46" customWidth="1"/>
    <col min="11781" max="11781" width="13.7109375" style="46" customWidth="1"/>
    <col min="11782" max="11782" width="13.140625" style="46" customWidth="1"/>
    <col min="11783" max="11783" width="13.7109375" style="46" customWidth="1"/>
    <col min="11784" max="11785" width="9.5703125" style="46" customWidth="1"/>
    <col min="11786" max="11786" width="17" style="46" customWidth="1"/>
    <col min="11787" max="11787" width="20.28515625" style="46" customWidth="1"/>
    <col min="11788" max="11788" width="12.42578125" style="46" customWidth="1"/>
    <col min="11789" max="12033" width="9.140625" style="46"/>
    <col min="12034" max="12034" width="4.28515625" style="46" customWidth="1"/>
    <col min="12035" max="12035" width="4.42578125" style="46" customWidth="1"/>
    <col min="12036" max="12036" width="44.85546875" style="46" customWidth="1"/>
    <col min="12037" max="12037" width="13.7109375" style="46" customWidth="1"/>
    <col min="12038" max="12038" width="13.140625" style="46" customWidth="1"/>
    <col min="12039" max="12039" width="13.7109375" style="46" customWidth="1"/>
    <col min="12040" max="12041" width="9.5703125" style="46" customWidth="1"/>
    <col min="12042" max="12042" width="17" style="46" customWidth="1"/>
    <col min="12043" max="12043" width="20.28515625" style="46" customWidth="1"/>
    <col min="12044" max="12044" width="12.42578125" style="46" customWidth="1"/>
    <col min="12045" max="12289" width="9.140625" style="46"/>
    <col min="12290" max="12290" width="4.28515625" style="46" customWidth="1"/>
    <col min="12291" max="12291" width="4.42578125" style="46" customWidth="1"/>
    <col min="12292" max="12292" width="44.85546875" style="46" customWidth="1"/>
    <col min="12293" max="12293" width="13.7109375" style="46" customWidth="1"/>
    <col min="12294" max="12294" width="13.140625" style="46" customWidth="1"/>
    <col min="12295" max="12295" width="13.7109375" style="46" customWidth="1"/>
    <col min="12296" max="12297" width="9.5703125" style="46" customWidth="1"/>
    <col min="12298" max="12298" width="17" style="46" customWidth="1"/>
    <col min="12299" max="12299" width="20.28515625" style="46" customWidth="1"/>
    <col min="12300" max="12300" width="12.42578125" style="46" customWidth="1"/>
    <col min="12301" max="12545" width="9.140625" style="46"/>
    <col min="12546" max="12546" width="4.28515625" style="46" customWidth="1"/>
    <col min="12547" max="12547" width="4.42578125" style="46" customWidth="1"/>
    <col min="12548" max="12548" width="44.85546875" style="46" customWidth="1"/>
    <col min="12549" max="12549" width="13.7109375" style="46" customWidth="1"/>
    <col min="12550" max="12550" width="13.140625" style="46" customWidth="1"/>
    <col min="12551" max="12551" width="13.7109375" style="46" customWidth="1"/>
    <col min="12552" max="12553" width="9.5703125" style="46" customWidth="1"/>
    <col min="12554" max="12554" width="17" style="46" customWidth="1"/>
    <col min="12555" max="12555" width="20.28515625" style="46" customWidth="1"/>
    <col min="12556" max="12556" width="12.42578125" style="46" customWidth="1"/>
    <col min="12557" max="12801" width="9.140625" style="46"/>
    <col min="12802" max="12802" width="4.28515625" style="46" customWidth="1"/>
    <col min="12803" max="12803" width="4.42578125" style="46" customWidth="1"/>
    <col min="12804" max="12804" width="44.85546875" style="46" customWidth="1"/>
    <col min="12805" max="12805" width="13.7109375" style="46" customWidth="1"/>
    <col min="12806" max="12806" width="13.140625" style="46" customWidth="1"/>
    <col min="12807" max="12807" width="13.7109375" style="46" customWidth="1"/>
    <col min="12808" max="12809" width="9.5703125" style="46" customWidth="1"/>
    <col min="12810" max="12810" width="17" style="46" customWidth="1"/>
    <col min="12811" max="12811" width="20.28515625" style="46" customWidth="1"/>
    <col min="12812" max="12812" width="12.42578125" style="46" customWidth="1"/>
    <col min="12813" max="13057" width="9.140625" style="46"/>
    <col min="13058" max="13058" width="4.28515625" style="46" customWidth="1"/>
    <col min="13059" max="13059" width="4.42578125" style="46" customWidth="1"/>
    <col min="13060" max="13060" width="44.85546875" style="46" customWidth="1"/>
    <col min="13061" max="13061" width="13.7109375" style="46" customWidth="1"/>
    <col min="13062" max="13062" width="13.140625" style="46" customWidth="1"/>
    <col min="13063" max="13063" width="13.7109375" style="46" customWidth="1"/>
    <col min="13064" max="13065" width="9.5703125" style="46" customWidth="1"/>
    <col min="13066" max="13066" width="17" style="46" customWidth="1"/>
    <col min="13067" max="13067" width="20.28515625" style="46" customWidth="1"/>
    <col min="13068" max="13068" width="12.42578125" style="46" customWidth="1"/>
    <col min="13069" max="13313" width="9.140625" style="46"/>
    <col min="13314" max="13314" width="4.28515625" style="46" customWidth="1"/>
    <col min="13315" max="13315" width="4.42578125" style="46" customWidth="1"/>
    <col min="13316" max="13316" width="44.85546875" style="46" customWidth="1"/>
    <col min="13317" max="13317" width="13.7109375" style="46" customWidth="1"/>
    <col min="13318" max="13318" width="13.140625" style="46" customWidth="1"/>
    <col min="13319" max="13319" width="13.7109375" style="46" customWidth="1"/>
    <col min="13320" max="13321" width="9.5703125" style="46" customWidth="1"/>
    <col min="13322" max="13322" width="17" style="46" customWidth="1"/>
    <col min="13323" max="13323" width="20.28515625" style="46" customWidth="1"/>
    <col min="13324" max="13324" width="12.42578125" style="46" customWidth="1"/>
    <col min="13325" max="13569" width="9.140625" style="46"/>
    <col min="13570" max="13570" width="4.28515625" style="46" customWidth="1"/>
    <col min="13571" max="13571" width="4.42578125" style="46" customWidth="1"/>
    <col min="13572" max="13572" width="44.85546875" style="46" customWidth="1"/>
    <col min="13573" max="13573" width="13.7109375" style="46" customWidth="1"/>
    <col min="13574" max="13574" width="13.140625" style="46" customWidth="1"/>
    <col min="13575" max="13575" width="13.7109375" style="46" customWidth="1"/>
    <col min="13576" max="13577" width="9.5703125" style="46" customWidth="1"/>
    <col min="13578" max="13578" width="17" style="46" customWidth="1"/>
    <col min="13579" max="13579" width="20.28515625" style="46" customWidth="1"/>
    <col min="13580" max="13580" width="12.42578125" style="46" customWidth="1"/>
    <col min="13581" max="13825" width="9.140625" style="46"/>
    <col min="13826" max="13826" width="4.28515625" style="46" customWidth="1"/>
    <col min="13827" max="13827" width="4.42578125" style="46" customWidth="1"/>
    <col min="13828" max="13828" width="44.85546875" style="46" customWidth="1"/>
    <col min="13829" max="13829" width="13.7109375" style="46" customWidth="1"/>
    <col min="13830" max="13830" width="13.140625" style="46" customWidth="1"/>
    <col min="13831" max="13831" width="13.7109375" style="46" customWidth="1"/>
    <col min="13832" max="13833" width="9.5703125" style="46" customWidth="1"/>
    <col min="13834" max="13834" width="17" style="46" customWidth="1"/>
    <col min="13835" max="13835" width="20.28515625" style="46" customWidth="1"/>
    <col min="13836" max="13836" width="12.42578125" style="46" customWidth="1"/>
    <col min="13837" max="14081" width="9.140625" style="46"/>
    <col min="14082" max="14082" width="4.28515625" style="46" customWidth="1"/>
    <col min="14083" max="14083" width="4.42578125" style="46" customWidth="1"/>
    <col min="14084" max="14084" width="44.85546875" style="46" customWidth="1"/>
    <col min="14085" max="14085" width="13.7109375" style="46" customWidth="1"/>
    <col min="14086" max="14086" width="13.140625" style="46" customWidth="1"/>
    <col min="14087" max="14087" width="13.7109375" style="46" customWidth="1"/>
    <col min="14088" max="14089" width="9.5703125" style="46" customWidth="1"/>
    <col min="14090" max="14090" width="17" style="46" customWidth="1"/>
    <col min="14091" max="14091" width="20.28515625" style="46" customWidth="1"/>
    <col min="14092" max="14092" width="12.42578125" style="46" customWidth="1"/>
    <col min="14093" max="14337" width="9.140625" style="46"/>
    <col min="14338" max="14338" width="4.28515625" style="46" customWidth="1"/>
    <col min="14339" max="14339" width="4.42578125" style="46" customWidth="1"/>
    <col min="14340" max="14340" width="44.85546875" style="46" customWidth="1"/>
    <col min="14341" max="14341" width="13.7109375" style="46" customWidth="1"/>
    <col min="14342" max="14342" width="13.140625" style="46" customWidth="1"/>
    <col min="14343" max="14343" width="13.7109375" style="46" customWidth="1"/>
    <col min="14344" max="14345" width="9.5703125" style="46" customWidth="1"/>
    <col min="14346" max="14346" width="17" style="46" customWidth="1"/>
    <col min="14347" max="14347" width="20.28515625" style="46" customWidth="1"/>
    <col min="14348" max="14348" width="12.42578125" style="46" customWidth="1"/>
    <col min="14349" max="14593" width="9.140625" style="46"/>
    <col min="14594" max="14594" width="4.28515625" style="46" customWidth="1"/>
    <col min="14595" max="14595" width="4.42578125" style="46" customWidth="1"/>
    <col min="14596" max="14596" width="44.85546875" style="46" customWidth="1"/>
    <col min="14597" max="14597" width="13.7109375" style="46" customWidth="1"/>
    <col min="14598" max="14598" width="13.140625" style="46" customWidth="1"/>
    <col min="14599" max="14599" width="13.7109375" style="46" customWidth="1"/>
    <col min="14600" max="14601" width="9.5703125" style="46" customWidth="1"/>
    <col min="14602" max="14602" width="17" style="46" customWidth="1"/>
    <col min="14603" max="14603" width="20.28515625" style="46" customWidth="1"/>
    <col min="14604" max="14604" width="12.42578125" style="46" customWidth="1"/>
    <col min="14605" max="14849" width="9.140625" style="46"/>
    <col min="14850" max="14850" width="4.28515625" style="46" customWidth="1"/>
    <col min="14851" max="14851" width="4.42578125" style="46" customWidth="1"/>
    <col min="14852" max="14852" width="44.85546875" style="46" customWidth="1"/>
    <col min="14853" max="14853" width="13.7109375" style="46" customWidth="1"/>
    <col min="14854" max="14854" width="13.140625" style="46" customWidth="1"/>
    <col min="14855" max="14855" width="13.7109375" style="46" customWidth="1"/>
    <col min="14856" max="14857" width="9.5703125" style="46" customWidth="1"/>
    <col min="14858" max="14858" width="17" style="46" customWidth="1"/>
    <col min="14859" max="14859" width="20.28515625" style="46" customWidth="1"/>
    <col min="14860" max="14860" width="12.42578125" style="46" customWidth="1"/>
    <col min="14861" max="15105" width="9.140625" style="46"/>
    <col min="15106" max="15106" width="4.28515625" style="46" customWidth="1"/>
    <col min="15107" max="15107" width="4.42578125" style="46" customWidth="1"/>
    <col min="15108" max="15108" width="44.85546875" style="46" customWidth="1"/>
    <col min="15109" max="15109" width="13.7109375" style="46" customWidth="1"/>
    <col min="15110" max="15110" width="13.140625" style="46" customWidth="1"/>
    <col min="15111" max="15111" width="13.7109375" style="46" customWidth="1"/>
    <col min="15112" max="15113" width="9.5703125" style="46" customWidth="1"/>
    <col min="15114" max="15114" width="17" style="46" customWidth="1"/>
    <col min="15115" max="15115" width="20.28515625" style="46" customWidth="1"/>
    <col min="15116" max="15116" width="12.42578125" style="46" customWidth="1"/>
    <col min="15117" max="15361" width="9.140625" style="46"/>
    <col min="15362" max="15362" width="4.28515625" style="46" customWidth="1"/>
    <col min="15363" max="15363" width="4.42578125" style="46" customWidth="1"/>
    <col min="15364" max="15364" width="44.85546875" style="46" customWidth="1"/>
    <col min="15365" max="15365" width="13.7109375" style="46" customWidth="1"/>
    <col min="15366" max="15366" width="13.140625" style="46" customWidth="1"/>
    <col min="15367" max="15367" width="13.7109375" style="46" customWidth="1"/>
    <col min="15368" max="15369" width="9.5703125" style="46" customWidth="1"/>
    <col min="15370" max="15370" width="17" style="46" customWidth="1"/>
    <col min="15371" max="15371" width="20.28515625" style="46" customWidth="1"/>
    <col min="15372" max="15372" width="12.42578125" style="46" customWidth="1"/>
    <col min="15373" max="15617" width="9.140625" style="46"/>
    <col min="15618" max="15618" width="4.28515625" style="46" customWidth="1"/>
    <col min="15619" max="15619" width="4.42578125" style="46" customWidth="1"/>
    <col min="15620" max="15620" width="44.85546875" style="46" customWidth="1"/>
    <col min="15621" max="15621" width="13.7109375" style="46" customWidth="1"/>
    <col min="15622" max="15622" width="13.140625" style="46" customWidth="1"/>
    <col min="15623" max="15623" width="13.7109375" style="46" customWidth="1"/>
    <col min="15624" max="15625" width="9.5703125" style="46" customWidth="1"/>
    <col min="15626" max="15626" width="17" style="46" customWidth="1"/>
    <col min="15627" max="15627" width="20.28515625" style="46" customWidth="1"/>
    <col min="15628" max="15628" width="12.42578125" style="46" customWidth="1"/>
    <col min="15629" max="15873" width="9.140625" style="46"/>
    <col min="15874" max="15874" width="4.28515625" style="46" customWidth="1"/>
    <col min="15875" max="15875" width="4.42578125" style="46" customWidth="1"/>
    <col min="15876" max="15876" width="44.85546875" style="46" customWidth="1"/>
    <col min="15877" max="15877" width="13.7109375" style="46" customWidth="1"/>
    <col min="15878" max="15878" width="13.140625" style="46" customWidth="1"/>
    <col min="15879" max="15879" width="13.7109375" style="46" customWidth="1"/>
    <col min="15880" max="15881" width="9.5703125" style="46" customWidth="1"/>
    <col min="15882" max="15882" width="17" style="46" customWidth="1"/>
    <col min="15883" max="15883" width="20.28515625" style="46" customWidth="1"/>
    <col min="15884" max="15884" width="12.42578125" style="46" customWidth="1"/>
    <col min="15885" max="16129" width="9.140625" style="46"/>
    <col min="16130" max="16130" width="4.28515625" style="46" customWidth="1"/>
    <col min="16131" max="16131" width="4.42578125" style="46" customWidth="1"/>
    <col min="16132" max="16132" width="44.85546875" style="46" customWidth="1"/>
    <col min="16133" max="16133" width="13.7109375" style="46" customWidth="1"/>
    <col min="16134" max="16134" width="13.140625" style="46" customWidth="1"/>
    <col min="16135" max="16135" width="13.7109375" style="46" customWidth="1"/>
    <col min="16136" max="16137" width="9.5703125" style="46" customWidth="1"/>
    <col min="16138" max="16138" width="17" style="46" customWidth="1"/>
    <col min="16139" max="16139" width="20.28515625" style="46" customWidth="1"/>
    <col min="16140" max="16140" width="12.42578125" style="46" customWidth="1"/>
    <col min="16141" max="16384" width="9.140625" style="46"/>
  </cols>
  <sheetData>
    <row r="1" spans="1:9" ht="30" customHeight="1">
      <c r="A1" s="154" t="s">
        <v>211</v>
      </c>
      <c r="B1" s="154"/>
      <c r="C1" s="154"/>
      <c r="D1" s="154"/>
      <c r="E1" s="154"/>
      <c r="F1" s="154"/>
      <c r="G1" s="154"/>
      <c r="H1" s="154"/>
      <c r="I1" s="154"/>
    </row>
    <row r="2" spans="1:9" ht="27.75" customHeight="1">
      <c r="A2" s="155" t="s">
        <v>229</v>
      </c>
      <c r="B2" s="155"/>
      <c r="C2" s="155"/>
      <c r="D2" s="155"/>
      <c r="E2" s="155"/>
      <c r="F2" s="155"/>
      <c r="G2" s="155"/>
      <c r="H2" s="155"/>
      <c r="I2" s="155"/>
    </row>
    <row r="3" spans="1:9" s="50" customFormat="1" ht="52.5" customHeight="1">
      <c r="A3" s="47"/>
      <c r="B3" s="48"/>
      <c r="C3" s="49" t="s">
        <v>230</v>
      </c>
      <c r="D3" s="33" t="s">
        <v>212</v>
      </c>
      <c r="E3" s="33" t="s">
        <v>228</v>
      </c>
      <c r="F3" s="33" t="s">
        <v>299</v>
      </c>
      <c r="G3" s="34" t="s">
        <v>227</v>
      </c>
      <c r="H3" s="22" t="s">
        <v>213</v>
      </c>
      <c r="I3" s="22" t="s">
        <v>213</v>
      </c>
    </row>
    <row r="4" spans="1:9" s="50" customFormat="1" ht="12.75" customHeight="1">
      <c r="A4" s="68"/>
      <c r="B4" s="69"/>
      <c r="C4" s="70">
        <v>1</v>
      </c>
      <c r="D4" s="70">
        <v>2</v>
      </c>
      <c r="E4" s="70">
        <v>3</v>
      </c>
      <c r="F4" s="70">
        <v>4</v>
      </c>
      <c r="G4" s="71">
        <v>5</v>
      </c>
      <c r="H4" s="72" t="s">
        <v>300</v>
      </c>
      <c r="I4" s="72" t="s">
        <v>301</v>
      </c>
    </row>
    <row r="5" spans="1:9" s="76" customFormat="1" ht="25.5" customHeight="1">
      <c r="A5" s="73">
        <v>6</v>
      </c>
      <c r="B5" s="73"/>
      <c r="C5" s="77" t="s">
        <v>214</v>
      </c>
      <c r="D5" s="75">
        <f>+D6+D10+D13+D16+D23</f>
        <v>7872212</v>
      </c>
      <c r="E5" s="75">
        <f t="shared" ref="E5:G5" si="0">+E6+E10+E13+E16+E23</f>
        <v>18800800</v>
      </c>
      <c r="F5" s="75">
        <f>+F6+F10+F13+F16+F23</f>
        <v>19640600</v>
      </c>
      <c r="G5" s="75">
        <f t="shared" si="0"/>
        <v>8679892.0899999999</v>
      </c>
      <c r="H5" s="78">
        <f>IFERROR(G5/D5,)</f>
        <v>1.102598874369745</v>
      </c>
      <c r="I5" s="78">
        <f>IFERROR(G5/F5,)</f>
        <v>0.44193619797765854</v>
      </c>
    </row>
    <row r="6" spans="1:9" ht="25.5">
      <c r="A6" s="55">
        <v>63</v>
      </c>
      <c r="B6" s="56"/>
      <c r="C6" s="56" t="s">
        <v>231</v>
      </c>
      <c r="D6" s="58">
        <f>+D7</f>
        <v>6503926</v>
      </c>
      <c r="E6" s="58">
        <f t="shared" ref="E6:G6" si="1">+E7</f>
        <v>14808400</v>
      </c>
      <c r="F6" s="58">
        <f t="shared" si="1"/>
        <v>15180900</v>
      </c>
      <c r="G6" s="58">
        <f t="shared" si="1"/>
        <v>6727002.5199999996</v>
      </c>
      <c r="H6" s="67">
        <f t="shared" ref="H6:H69" si="2">IFERROR(G6/D6,)</f>
        <v>1.0342987481714889</v>
      </c>
      <c r="I6" s="67">
        <f t="shared" ref="I6:I69" si="3">IFERROR(G6/F6,)</f>
        <v>0.44312277401208094</v>
      </c>
    </row>
    <row r="7" spans="1:9">
      <c r="A7" s="55">
        <v>636</v>
      </c>
      <c r="B7" s="56"/>
      <c r="C7" s="56" t="s">
        <v>269</v>
      </c>
      <c r="D7" s="58">
        <f>+D8+D9</f>
        <v>6503926</v>
      </c>
      <c r="E7" s="58">
        <f t="shared" ref="E7:G7" si="4">+E8+E9</f>
        <v>14808400</v>
      </c>
      <c r="F7" s="58">
        <f t="shared" si="4"/>
        <v>15180900</v>
      </c>
      <c r="G7" s="58">
        <f t="shared" si="4"/>
        <v>6727002.5199999996</v>
      </c>
      <c r="H7" s="67">
        <f t="shared" si="2"/>
        <v>1.0342987481714889</v>
      </c>
      <c r="I7" s="67">
        <f t="shared" si="3"/>
        <v>0.44312277401208094</v>
      </c>
    </row>
    <row r="8" spans="1:9" ht="25.5">
      <c r="A8" s="55"/>
      <c r="B8" s="59">
        <v>6361</v>
      </c>
      <c r="C8" s="59" t="s">
        <v>157</v>
      </c>
      <c r="D8" s="60">
        <f>+'[1]PR-RAS'!$D$69</f>
        <v>6503926</v>
      </c>
      <c r="E8" s="60">
        <f>+'[2]vanpror. prihodi'!E8+'[2]vanpror. prihodi'!E10+'[2]vanpror. prihodi'!E11</f>
        <v>14392400</v>
      </c>
      <c r="F8" s="60">
        <f>+'[2]vanpror. prihodi'!F8+'[2]vanpror. prihodi'!F10+'[2]vanpror. prihodi'!F11</f>
        <v>14764900</v>
      </c>
      <c r="G8" s="60">
        <f>+'[1]PR-RAS'!$E$69</f>
        <v>6727002.5199999996</v>
      </c>
      <c r="H8" s="67">
        <f t="shared" si="2"/>
        <v>1.0342987481714889</v>
      </c>
      <c r="I8" s="67">
        <f t="shared" si="3"/>
        <v>0.45560772643228192</v>
      </c>
    </row>
    <row r="9" spans="1:9" ht="25.5">
      <c r="A9" s="55"/>
      <c r="B9" s="59">
        <v>6362</v>
      </c>
      <c r="C9" s="59" t="s">
        <v>270</v>
      </c>
      <c r="D9" s="60"/>
      <c r="E9" s="60">
        <f>+'[2]vanpror. prihodi'!E12</f>
        <v>416000</v>
      </c>
      <c r="F9" s="60">
        <f>+'[2]vanpror. prihodi'!F12</f>
        <v>416000</v>
      </c>
      <c r="G9" s="60"/>
      <c r="H9" s="67">
        <f t="shared" si="2"/>
        <v>0</v>
      </c>
      <c r="I9" s="67">
        <f t="shared" si="3"/>
        <v>0</v>
      </c>
    </row>
    <row r="10" spans="1:9" s="50" customFormat="1">
      <c r="A10" s="55">
        <v>64</v>
      </c>
      <c r="B10" s="55"/>
      <c r="C10" s="56" t="s">
        <v>232</v>
      </c>
      <c r="D10" s="57">
        <f>+D11</f>
        <v>1</v>
      </c>
      <c r="E10" s="57">
        <f t="shared" ref="E10:G10" si="5">+E11</f>
        <v>100</v>
      </c>
      <c r="F10" s="57">
        <f t="shared" si="5"/>
        <v>100</v>
      </c>
      <c r="G10" s="57">
        <f t="shared" si="5"/>
        <v>1.07</v>
      </c>
      <c r="H10" s="67">
        <f t="shared" si="2"/>
        <v>1.07</v>
      </c>
      <c r="I10" s="67">
        <f t="shared" si="3"/>
        <v>1.0700000000000001E-2</v>
      </c>
    </row>
    <row r="11" spans="1:9" s="50" customFormat="1">
      <c r="A11" s="56" t="s">
        <v>233</v>
      </c>
      <c r="B11" s="55"/>
      <c r="C11" s="56" t="s">
        <v>234</v>
      </c>
      <c r="D11" s="57">
        <f>SUM(D12:D12)</f>
        <v>1</v>
      </c>
      <c r="E11" s="57">
        <f>SUM(E12:E12)</f>
        <v>100</v>
      </c>
      <c r="F11" s="57">
        <f>SUM(F12:F12)</f>
        <v>100</v>
      </c>
      <c r="G11" s="57">
        <f>SUM(G12:G12)</f>
        <v>1.07</v>
      </c>
      <c r="H11" s="67">
        <f t="shared" si="2"/>
        <v>1.07</v>
      </c>
      <c r="I11" s="67">
        <f t="shared" si="3"/>
        <v>1.0700000000000001E-2</v>
      </c>
    </row>
    <row r="12" spans="1:9">
      <c r="A12" s="61"/>
      <c r="B12" s="59" t="s">
        <v>235</v>
      </c>
      <c r="C12" s="59" t="s">
        <v>236</v>
      </c>
      <c r="D12" s="60">
        <f>+'[1]PR-RAS'!$D$85</f>
        <v>1</v>
      </c>
      <c r="E12" s="62">
        <f>+'[2]vanpror. prihodi'!E4</f>
        <v>100</v>
      </c>
      <c r="F12" s="62">
        <f>+'[2]vanpror. prihodi'!F4</f>
        <v>100</v>
      </c>
      <c r="G12" s="62">
        <f>+'[1]PR-RAS'!$E$85</f>
        <v>1.07</v>
      </c>
      <c r="H12" s="67">
        <f t="shared" si="2"/>
        <v>1.07</v>
      </c>
      <c r="I12" s="67">
        <f t="shared" si="3"/>
        <v>1.0700000000000001E-2</v>
      </c>
    </row>
    <row r="13" spans="1:9" s="50" customFormat="1" ht="25.5">
      <c r="A13" s="55">
        <v>65</v>
      </c>
      <c r="B13" s="55"/>
      <c r="C13" s="56" t="s">
        <v>237</v>
      </c>
      <c r="D13" s="57">
        <f t="shared" ref="D13:G14" si="6">D14</f>
        <v>236287</v>
      </c>
      <c r="E13" s="57">
        <f t="shared" si="6"/>
        <v>591000</v>
      </c>
      <c r="F13" s="57">
        <f t="shared" si="6"/>
        <v>590000</v>
      </c>
      <c r="G13" s="57">
        <f t="shared" si="6"/>
        <v>356795.75</v>
      </c>
      <c r="H13" s="67">
        <f t="shared" si="2"/>
        <v>1.5100100724965826</v>
      </c>
      <c r="I13" s="67">
        <f t="shared" si="3"/>
        <v>0.60473855932203391</v>
      </c>
    </row>
    <row r="14" spans="1:9" s="50" customFormat="1">
      <c r="A14" s="56" t="s">
        <v>238</v>
      </c>
      <c r="B14" s="55"/>
      <c r="C14" s="56" t="s">
        <v>239</v>
      </c>
      <c r="D14" s="57">
        <f t="shared" si="6"/>
        <v>236287</v>
      </c>
      <c r="E14" s="57">
        <f t="shared" si="6"/>
        <v>591000</v>
      </c>
      <c r="F14" s="57">
        <f t="shared" si="6"/>
        <v>590000</v>
      </c>
      <c r="G14" s="57">
        <f t="shared" si="6"/>
        <v>356795.75</v>
      </c>
      <c r="H14" s="67">
        <f t="shared" si="2"/>
        <v>1.5100100724965826</v>
      </c>
      <c r="I14" s="67">
        <f t="shared" si="3"/>
        <v>0.60473855932203391</v>
      </c>
    </row>
    <row r="15" spans="1:9">
      <c r="A15" s="61"/>
      <c r="B15" s="59" t="s">
        <v>240</v>
      </c>
      <c r="C15" s="59" t="s">
        <v>241</v>
      </c>
      <c r="D15" s="60">
        <f>+'[1]PR-RAS'!$D$117</f>
        <v>236287</v>
      </c>
      <c r="E15" s="62">
        <f>+'[2]vanpror. prihodi'!E13+'[2]vanpror. prihodi'!E14+'[2]vanpror. prihodi'!E3</f>
        <v>591000</v>
      </c>
      <c r="F15" s="62">
        <f>+'[2]vanpror. prihodi'!F13+'[2]vanpror. prihodi'!F14+'[2]vanpror. prihodi'!F3</f>
        <v>590000</v>
      </c>
      <c r="G15" s="62">
        <f>+'[1]PR-RAS'!$E$117</f>
        <v>356795.75</v>
      </c>
      <c r="H15" s="67">
        <f t="shared" si="2"/>
        <v>1.5100100724965826</v>
      </c>
      <c r="I15" s="67">
        <f t="shared" si="3"/>
        <v>0.60473855932203391</v>
      </c>
    </row>
    <row r="16" spans="1:9" ht="25.5">
      <c r="A16" s="55">
        <v>66</v>
      </c>
      <c r="B16" s="55"/>
      <c r="C16" s="56" t="s">
        <v>281</v>
      </c>
      <c r="D16" s="57">
        <f>+D17+D20</f>
        <v>16200</v>
      </c>
      <c r="E16" s="57">
        <f t="shared" ref="E16:G16" si="7">+E17+E20</f>
        <v>10500</v>
      </c>
      <c r="F16" s="57">
        <f t="shared" si="7"/>
        <v>7500</v>
      </c>
      <c r="G16" s="57">
        <f t="shared" si="7"/>
        <v>5000</v>
      </c>
      <c r="H16" s="67">
        <f t="shared" si="2"/>
        <v>0.30864197530864196</v>
      </c>
      <c r="I16" s="67">
        <f t="shared" si="3"/>
        <v>0.66666666666666663</v>
      </c>
    </row>
    <row r="17" spans="1:10">
      <c r="A17" s="56">
        <v>661</v>
      </c>
      <c r="B17" s="55"/>
      <c r="C17" s="56" t="s">
        <v>280</v>
      </c>
      <c r="D17" s="57">
        <f>+D18+D19</f>
        <v>700</v>
      </c>
      <c r="E17" s="57">
        <f t="shared" ref="E17:G17" si="8">+E18+E19</f>
        <v>7500</v>
      </c>
      <c r="F17" s="57">
        <f t="shared" si="8"/>
        <v>4500</v>
      </c>
      <c r="G17" s="57">
        <f t="shared" si="8"/>
        <v>5000</v>
      </c>
      <c r="H17" s="67">
        <f t="shared" si="2"/>
        <v>7.1428571428571432</v>
      </c>
      <c r="I17" s="67">
        <f t="shared" si="3"/>
        <v>1.1111111111111112</v>
      </c>
    </row>
    <row r="18" spans="1:10">
      <c r="A18" s="61"/>
      <c r="B18" s="59">
        <v>6614</v>
      </c>
      <c r="C18" s="59" t="s">
        <v>271</v>
      </c>
      <c r="D18" s="60"/>
      <c r="E18" s="62">
        <f>+'[2]vanpror. prihodi'!E5</f>
        <v>3000</v>
      </c>
      <c r="F18" s="62">
        <f>+'[2]vanpror. prihodi'!F5</f>
        <v>4500</v>
      </c>
      <c r="G18" s="62"/>
      <c r="H18" s="67">
        <f t="shared" si="2"/>
        <v>0</v>
      </c>
      <c r="I18" s="67">
        <f t="shared" si="3"/>
        <v>0</v>
      </c>
    </row>
    <row r="19" spans="1:10">
      <c r="A19" s="61"/>
      <c r="B19" s="59">
        <v>6615</v>
      </c>
      <c r="C19" s="59" t="s">
        <v>159</v>
      </c>
      <c r="D19" s="60">
        <f>+'[1]PR-RAS'!$D$127</f>
        <v>700</v>
      </c>
      <c r="E19" s="62">
        <f>+'[2]vanpror. prihodi'!E6</f>
        <v>4500</v>
      </c>
      <c r="F19" s="62">
        <f>+'[2]vanpror. prihodi'!F6</f>
        <v>0</v>
      </c>
      <c r="G19" s="62">
        <f>+'[1]PR-RAS'!$E$127</f>
        <v>5000</v>
      </c>
      <c r="H19" s="67">
        <f t="shared" si="2"/>
        <v>7.1428571428571432</v>
      </c>
      <c r="I19" s="67">
        <f t="shared" si="3"/>
        <v>0</v>
      </c>
    </row>
    <row r="20" spans="1:10" ht="25.5">
      <c r="A20" s="56">
        <v>663</v>
      </c>
      <c r="B20" s="55"/>
      <c r="C20" s="56" t="s">
        <v>279</v>
      </c>
      <c r="D20" s="57">
        <f>+D21+D22</f>
        <v>15500</v>
      </c>
      <c r="E20" s="57">
        <f t="shared" ref="E20:G20" si="9">+E21+E22</f>
        <v>3000</v>
      </c>
      <c r="F20" s="57">
        <f t="shared" si="9"/>
        <v>3000</v>
      </c>
      <c r="G20" s="57">
        <f t="shared" si="9"/>
        <v>0</v>
      </c>
      <c r="H20" s="67">
        <f t="shared" si="2"/>
        <v>0</v>
      </c>
      <c r="I20" s="67">
        <f t="shared" si="3"/>
        <v>0</v>
      </c>
    </row>
    <row r="21" spans="1:10">
      <c r="A21" s="61"/>
      <c r="B21" s="59">
        <v>6631</v>
      </c>
      <c r="C21" s="59" t="s">
        <v>272</v>
      </c>
      <c r="D21" s="60">
        <f>+'[1]PR-RAS'!$D$129</f>
        <v>15500</v>
      </c>
      <c r="E21" s="62">
        <f>+'[2]vanpror. prihodi'!E15</f>
        <v>3000</v>
      </c>
      <c r="F21" s="62">
        <f>+'[2]vanpror. prihodi'!F15</f>
        <v>3000</v>
      </c>
      <c r="G21" s="62"/>
      <c r="H21" s="67">
        <f t="shared" si="2"/>
        <v>0</v>
      </c>
      <c r="I21" s="67">
        <f t="shared" si="3"/>
        <v>0</v>
      </c>
    </row>
    <row r="22" spans="1:10">
      <c r="A22" s="61"/>
      <c r="B22" s="59">
        <v>6632</v>
      </c>
      <c r="C22" s="59" t="s">
        <v>273</v>
      </c>
      <c r="D22" s="60"/>
      <c r="E22" s="62"/>
      <c r="F22" s="62"/>
      <c r="G22" s="62"/>
      <c r="H22" s="67">
        <f t="shared" si="2"/>
        <v>0</v>
      </c>
      <c r="I22" s="67">
        <f t="shared" si="3"/>
        <v>0</v>
      </c>
    </row>
    <row r="23" spans="1:10" ht="25.5">
      <c r="A23" s="56">
        <v>67</v>
      </c>
      <c r="B23" s="55"/>
      <c r="C23" s="56" t="s">
        <v>278</v>
      </c>
      <c r="D23" s="57">
        <f>+D24</f>
        <v>1115798</v>
      </c>
      <c r="E23" s="57">
        <f t="shared" ref="E23:G23" si="10">+E24</f>
        <v>3390800</v>
      </c>
      <c r="F23" s="57">
        <f t="shared" si="10"/>
        <v>3862100</v>
      </c>
      <c r="G23" s="57">
        <f t="shared" si="10"/>
        <v>1591092.75</v>
      </c>
      <c r="H23" s="67">
        <f t="shared" si="2"/>
        <v>1.4259684548636939</v>
      </c>
      <c r="I23" s="67">
        <f t="shared" si="3"/>
        <v>0.41197606224592836</v>
      </c>
    </row>
    <row r="24" spans="1:10" ht="38.25">
      <c r="A24" s="56">
        <v>671</v>
      </c>
      <c r="B24" s="55"/>
      <c r="C24" s="56" t="s">
        <v>277</v>
      </c>
      <c r="D24" s="57">
        <f>+D25+D26</f>
        <v>1115798</v>
      </c>
      <c r="E24" s="57">
        <f t="shared" ref="E24:G24" si="11">+E25+E26</f>
        <v>3390800</v>
      </c>
      <c r="F24" s="57">
        <f t="shared" si="11"/>
        <v>3862100</v>
      </c>
      <c r="G24" s="57">
        <f t="shared" si="11"/>
        <v>1591092.75</v>
      </c>
      <c r="H24" s="67">
        <f t="shared" si="2"/>
        <v>1.4259684548636939</v>
      </c>
      <c r="I24" s="67">
        <f t="shared" si="3"/>
        <v>0.41197606224592836</v>
      </c>
    </row>
    <row r="25" spans="1:10" ht="25.5">
      <c r="A25" s="61"/>
      <c r="B25" s="59">
        <v>6711</v>
      </c>
      <c r="C25" s="59" t="s">
        <v>274</v>
      </c>
      <c r="D25" s="60">
        <f>+'[1]PR-RAS'!$D$135</f>
        <v>1115798</v>
      </c>
      <c r="E25" s="62">
        <f>+'[2]prorač. '!E2-E26</f>
        <v>3270800</v>
      </c>
      <c r="F25" s="62">
        <f>+'[3]prorač. '!$F$8-F26</f>
        <v>3742100</v>
      </c>
      <c r="G25" s="62">
        <f>+'[1]PR-RAS'!$E$135</f>
        <v>1591092.75</v>
      </c>
      <c r="H25" s="67">
        <f t="shared" si="2"/>
        <v>1.4259684548636939</v>
      </c>
      <c r="I25" s="67">
        <f t="shared" si="3"/>
        <v>0.42518712754870258</v>
      </c>
    </row>
    <row r="26" spans="1:10" ht="25.5">
      <c r="A26" s="61"/>
      <c r="B26" s="59">
        <v>6712</v>
      </c>
      <c r="C26" s="59" t="s">
        <v>275</v>
      </c>
      <c r="D26" s="60">
        <v>0</v>
      </c>
      <c r="E26" s="62">
        <f>+'[2]prorač. '!E107</f>
        <v>120000</v>
      </c>
      <c r="F26" s="62">
        <f>+'[3]prorač. '!$F$113</f>
        <v>120000</v>
      </c>
      <c r="G26" s="62">
        <v>0</v>
      </c>
      <c r="H26" s="67">
        <f t="shared" si="2"/>
        <v>0</v>
      </c>
      <c r="I26" s="67">
        <f t="shared" si="3"/>
        <v>0</v>
      </c>
    </row>
    <row r="27" spans="1:10">
      <c r="A27" s="55">
        <v>922</v>
      </c>
      <c r="B27" s="56"/>
      <c r="C27" s="56" t="s">
        <v>242</v>
      </c>
      <c r="D27" s="58">
        <f>+'[1]PR-RAS'!$D$292</f>
        <v>157159</v>
      </c>
      <c r="E27" s="57">
        <v>0</v>
      </c>
      <c r="F27" s="57">
        <f>+'[2]vanpror. prihodi'!F18</f>
        <v>28200</v>
      </c>
      <c r="G27" s="57">
        <f>+'[1]PR-RAS'!$E$292</f>
        <v>28117.910000000003</v>
      </c>
      <c r="H27" s="67">
        <f t="shared" si="2"/>
        <v>0.17891377522127275</v>
      </c>
      <c r="I27" s="67">
        <f t="shared" si="3"/>
        <v>0.99708900709219872</v>
      </c>
    </row>
    <row r="28" spans="1:10" s="76" customFormat="1" ht="25.5" customHeight="1">
      <c r="A28" s="73">
        <v>7</v>
      </c>
      <c r="B28" s="73"/>
      <c r="C28" s="77" t="s">
        <v>215</v>
      </c>
      <c r="D28" s="75">
        <f t="shared" ref="D28:G29" si="12">D29</f>
        <v>664</v>
      </c>
      <c r="E28" s="75">
        <f t="shared" si="12"/>
        <v>1400</v>
      </c>
      <c r="F28" s="75">
        <f t="shared" si="12"/>
        <v>1400</v>
      </c>
      <c r="G28" s="75">
        <f t="shared" si="12"/>
        <v>683.12</v>
      </c>
      <c r="H28" s="78">
        <f t="shared" si="2"/>
        <v>1.0287951807228917</v>
      </c>
      <c r="I28" s="78">
        <f t="shared" si="3"/>
        <v>0.48794285714285712</v>
      </c>
    </row>
    <row r="29" spans="1:10">
      <c r="A29" s="55">
        <v>72</v>
      </c>
      <c r="B29" s="56"/>
      <c r="C29" s="56" t="s">
        <v>243</v>
      </c>
      <c r="D29" s="58">
        <f t="shared" si="12"/>
        <v>664</v>
      </c>
      <c r="E29" s="58">
        <f t="shared" si="12"/>
        <v>1400</v>
      </c>
      <c r="F29" s="58">
        <f t="shared" si="12"/>
        <v>1400</v>
      </c>
      <c r="G29" s="58">
        <f t="shared" si="12"/>
        <v>683.12</v>
      </c>
      <c r="H29" s="67">
        <f t="shared" si="2"/>
        <v>1.0287951807228917</v>
      </c>
      <c r="I29" s="67">
        <f t="shared" si="3"/>
        <v>0.48794285714285712</v>
      </c>
    </row>
    <row r="30" spans="1:10">
      <c r="A30" s="55">
        <v>721</v>
      </c>
      <c r="B30" s="56"/>
      <c r="C30" s="56" t="s">
        <v>282</v>
      </c>
      <c r="D30" s="58">
        <f>D31</f>
        <v>664</v>
      </c>
      <c r="E30" s="58">
        <f>E31</f>
        <v>1400</v>
      </c>
      <c r="F30" s="58">
        <f>F31</f>
        <v>1400</v>
      </c>
      <c r="G30" s="58">
        <f>G31</f>
        <v>683.12</v>
      </c>
      <c r="H30" s="67">
        <f t="shared" si="2"/>
        <v>1.0287951807228917</v>
      </c>
      <c r="I30" s="67">
        <f t="shared" si="3"/>
        <v>0.48794285714285712</v>
      </c>
    </row>
    <row r="31" spans="1:10">
      <c r="A31" s="55"/>
      <c r="B31" s="59">
        <v>7231</v>
      </c>
      <c r="C31" s="59" t="s">
        <v>276</v>
      </c>
      <c r="D31" s="60">
        <f>+'[1]PR-RAS'!$D$313</f>
        <v>664</v>
      </c>
      <c r="E31" s="60">
        <f>+'[2]vanpror. prihodi'!E16</f>
        <v>1400</v>
      </c>
      <c r="F31" s="60">
        <f>+'[2]vanpror. prihodi'!F16</f>
        <v>1400</v>
      </c>
      <c r="G31" s="60">
        <f>+'[1]PR-RAS'!$E$313</f>
        <v>683.12</v>
      </c>
      <c r="H31" s="67">
        <f t="shared" si="2"/>
        <v>1.0287951807228917</v>
      </c>
      <c r="I31" s="67">
        <f t="shared" si="3"/>
        <v>0.48794285714285712</v>
      </c>
    </row>
    <row r="32" spans="1:10" ht="24" customHeight="1">
      <c r="A32" s="73">
        <v>3</v>
      </c>
      <c r="B32" s="73"/>
      <c r="C32" s="74" t="s">
        <v>289</v>
      </c>
      <c r="D32" s="75">
        <f>+D33+D40+D70+D74</f>
        <v>8105935</v>
      </c>
      <c r="E32" s="75">
        <f t="shared" ref="E32:G32" si="13">+E33+E40+E70+E74</f>
        <v>18117600</v>
      </c>
      <c r="F32" s="75">
        <f t="shared" si="13"/>
        <v>19002100</v>
      </c>
      <c r="G32" s="75">
        <f t="shared" si="13"/>
        <v>8568930.1899999995</v>
      </c>
      <c r="H32" s="78">
        <f t="shared" si="2"/>
        <v>1.0571180486890162</v>
      </c>
      <c r="I32" s="78">
        <f t="shared" si="3"/>
        <v>0.45094648433594181</v>
      </c>
      <c r="J32" s="160"/>
    </row>
    <row r="33" spans="1:9">
      <c r="A33" s="55">
        <v>31</v>
      </c>
      <c r="B33" s="55"/>
      <c r="C33" s="63" t="s">
        <v>290</v>
      </c>
      <c r="D33" s="57">
        <f>+D34+D36+D37</f>
        <v>7211030</v>
      </c>
      <c r="E33" s="57">
        <f t="shared" ref="E33:G33" si="14">+E34+E36+E37</f>
        <v>15897200</v>
      </c>
      <c r="F33" s="57">
        <f t="shared" si="14"/>
        <v>16502200</v>
      </c>
      <c r="G33" s="57">
        <f t="shared" si="14"/>
        <v>7483121.71</v>
      </c>
      <c r="H33" s="67">
        <f t="shared" si="2"/>
        <v>1.0377327108610004</v>
      </c>
      <c r="I33" s="67">
        <f t="shared" si="3"/>
        <v>0.45346206626995189</v>
      </c>
    </row>
    <row r="34" spans="1:9">
      <c r="A34" s="63" t="s">
        <v>244</v>
      </c>
      <c r="B34" s="55"/>
      <c r="C34" s="63" t="s">
        <v>291</v>
      </c>
      <c r="D34" s="57">
        <f>+D35</f>
        <v>5999885</v>
      </c>
      <c r="E34" s="57">
        <f t="shared" ref="E34:G34" si="15">+E35</f>
        <v>13132700</v>
      </c>
      <c r="F34" s="57">
        <f t="shared" si="15"/>
        <v>13682400</v>
      </c>
      <c r="G34" s="57">
        <f t="shared" si="15"/>
        <v>6237877.1500000004</v>
      </c>
      <c r="H34" s="67">
        <f t="shared" si="2"/>
        <v>1.0396661186006066</v>
      </c>
      <c r="I34" s="67">
        <f t="shared" si="3"/>
        <v>0.45590518841723676</v>
      </c>
    </row>
    <row r="35" spans="1:9">
      <c r="A35" s="61"/>
      <c r="B35" s="64">
        <v>3111</v>
      </c>
      <c r="C35" s="64" t="s">
        <v>245</v>
      </c>
      <c r="D35" s="62">
        <f>+'[1]PR-RAS'!$D$154</f>
        <v>5999885</v>
      </c>
      <c r="E35" s="62">
        <f>+[2]KONSOLIDIRANI!E55+[2]KONSOLIDIRANI!E56+[2]KONSOLIDIRANI!E110+[2]KONSOLIDIRANI!E111+[2]KONSOLIDIRANI!E126+[2]KONSOLIDIRANI!E158+[2]KONSOLIDIRANI!E168+[2]KONSOLIDIRANI!E173</f>
        <v>13132700</v>
      </c>
      <c r="F35" s="62">
        <f>+[2]KONSOLIDIRANI!F55+[2]KONSOLIDIRANI!F56+[2]KONSOLIDIRANI!F110+[2]KONSOLIDIRANI!F111+[2]KONSOLIDIRANI!F126+[2]KONSOLIDIRANI!F158+[2]KONSOLIDIRANI!F168+[2]KONSOLIDIRANI!F173</f>
        <v>13682400</v>
      </c>
      <c r="G35" s="62">
        <f>+'[1]PR-RAS'!$E$154</f>
        <v>6237877.1500000004</v>
      </c>
      <c r="H35" s="67">
        <f t="shared" si="2"/>
        <v>1.0396661186006066</v>
      </c>
      <c r="I35" s="67">
        <f t="shared" si="3"/>
        <v>0.45590518841723676</v>
      </c>
    </row>
    <row r="36" spans="1:9" s="50" customFormat="1">
      <c r="A36" s="63" t="s">
        <v>246</v>
      </c>
      <c r="B36" s="55"/>
      <c r="C36" s="63" t="s">
        <v>193</v>
      </c>
      <c r="D36" s="57">
        <f>+'[1]PR-RAS'!$D$158</f>
        <v>233363</v>
      </c>
      <c r="E36" s="57">
        <f>+[2]KONSOLIDIRANI!E57+[2]KONSOLIDIRANI!E58+[2]KONSOLIDIRANI!E59+[2]KONSOLIDIRANI!E60+[2]KONSOLIDIRANI!E112+[2]KONSOLIDIRANI!E113+[2]KONSOLIDIRANI!E114+[2]KONSOLIDIRANI!E159+[2]KONSOLIDIRANI!E160+[2]KONSOLIDIRANI!E161+[2]KONSOLIDIRANI!E169+[2]KONSOLIDIRANI!E174+[2]KONSOLIDIRANI!E175+[2]KONSOLIDIRANI!E176</f>
        <v>553400</v>
      </c>
      <c r="F36" s="57">
        <f>+[2]KONSOLIDIRANI!F57+[2]KONSOLIDIRANI!F58+[2]KONSOLIDIRANI!F59+[2]KONSOLIDIRANI!F60+[2]KONSOLIDIRANI!F112+[2]KONSOLIDIRANI!F113+[2]KONSOLIDIRANI!F114+[2]KONSOLIDIRANI!F159+[2]KONSOLIDIRANI!F160+[2]KONSOLIDIRANI!F161+[2]KONSOLIDIRANI!F169+[2]KONSOLIDIRANI!F174+[2]KONSOLIDIRANI!F175+[2]KONSOLIDIRANI!F176</f>
        <v>559400</v>
      </c>
      <c r="G36" s="57">
        <f>+'[1]PR-RAS'!$E$158</f>
        <v>228230.09</v>
      </c>
      <c r="H36" s="67">
        <f t="shared" si="2"/>
        <v>0.9780046108423357</v>
      </c>
      <c r="I36" s="67">
        <f t="shared" si="3"/>
        <v>0.40799086521272793</v>
      </c>
    </row>
    <row r="37" spans="1:9" s="50" customFormat="1">
      <c r="A37" s="63">
        <v>313</v>
      </c>
      <c r="B37" s="55"/>
      <c r="C37" s="63" t="s">
        <v>292</v>
      </c>
      <c r="D37" s="57">
        <f>SUM(D38:D39)</f>
        <v>977782</v>
      </c>
      <c r="E37" s="57">
        <f t="shared" ref="E37:G37" si="16">SUM(E38:E39)</f>
        <v>2211100</v>
      </c>
      <c r="F37" s="57">
        <f t="shared" si="16"/>
        <v>2260400</v>
      </c>
      <c r="G37" s="57">
        <f t="shared" si="16"/>
        <v>1017014.47</v>
      </c>
      <c r="H37" s="67">
        <f t="shared" si="2"/>
        <v>1.0401239437829699</v>
      </c>
      <c r="I37" s="67">
        <f t="shared" si="3"/>
        <v>0.44992676959830119</v>
      </c>
    </row>
    <row r="38" spans="1:9">
      <c r="A38" s="61"/>
      <c r="B38" s="64">
        <v>3132</v>
      </c>
      <c r="C38" s="64" t="s">
        <v>95</v>
      </c>
      <c r="D38" s="62">
        <f>+'[1]PR-RAS'!$D$161</f>
        <v>977782</v>
      </c>
      <c r="E38" s="62">
        <f>+[2]KONSOLIDIRANI!E61+[2]KONSOLIDIRANI!E62+[2]KONSOLIDIRANI!E93+[2]KONSOLIDIRANI!E115+[2]KONSOLIDIRANI!E116+[2]KONSOLIDIRANI!E162+[2]KONSOLIDIRANI!E170+[2]KONSOLIDIRANI!E177</f>
        <v>2196100</v>
      </c>
      <c r="F38" s="62">
        <f>+[2]KONSOLIDIRANI!F61+[2]KONSOLIDIRANI!F62+[2]KONSOLIDIRANI!F93+[2]KONSOLIDIRANI!F115+[2]KONSOLIDIRANI!F116+[2]KONSOLIDIRANI!F162+[2]KONSOLIDIRANI!F170+[2]KONSOLIDIRANI!F177</f>
        <v>2245300</v>
      </c>
      <c r="G38" s="62">
        <f>+'[1]PR-RAS'!$E$161</f>
        <v>1016321.15</v>
      </c>
      <c r="H38" s="67">
        <f t="shared" si="2"/>
        <v>1.0394148695721541</v>
      </c>
      <c r="I38" s="67">
        <f t="shared" si="3"/>
        <v>0.45264381151739191</v>
      </c>
    </row>
    <row r="39" spans="1:9">
      <c r="A39" s="61"/>
      <c r="B39" s="64">
        <v>3133</v>
      </c>
      <c r="C39" s="64" t="s">
        <v>165</v>
      </c>
      <c r="D39" s="62">
        <v>0</v>
      </c>
      <c r="E39" s="62">
        <f>+[2]KONSOLIDIRANI!E63+[2]KONSOLIDIRANI!E94+[2]KONSOLIDIRANI!E117+[2]KONSOLIDIRANI!E178</f>
        <v>15000</v>
      </c>
      <c r="F39" s="62">
        <f>+[2]KONSOLIDIRANI!F63+[2]KONSOLIDIRANI!F94+[2]KONSOLIDIRANI!F117+[2]KONSOLIDIRANI!F178</f>
        <v>15100</v>
      </c>
      <c r="G39" s="62">
        <f>+'[1]PR-RAS'!$E$162</f>
        <v>693.32</v>
      </c>
      <c r="H39" s="67">
        <f t="shared" si="2"/>
        <v>0</v>
      </c>
      <c r="I39" s="67">
        <f t="shared" si="3"/>
        <v>4.5915231788079471E-2</v>
      </c>
    </row>
    <row r="40" spans="1:9" s="50" customFormat="1">
      <c r="A40" s="63">
        <v>32</v>
      </c>
      <c r="B40" s="55"/>
      <c r="C40" s="63" t="s">
        <v>293</v>
      </c>
      <c r="D40" s="57">
        <f>+D41+D46+D53+D62+D63</f>
        <v>823806</v>
      </c>
      <c r="E40" s="57">
        <f t="shared" ref="E40:G40" si="17">+E41+E46+E53+E62+E63</f>
        <v>2008000</v>
      </c>
      <c r="F40" s="57">
        <f t="shared" si="17"/>
        <v>2094800</v>
      </c>
      <c r="G40" s="57">
        <f t="shared" si="17"/>
        <v>990546.82000000007</v>
      </c>
      <c r="H40" s="67">
        <f t="shared" si="2"/>
        <v>1.2024030172152183</v>
      </c>
      <c r="I40" s="67">
        <f t="shared" si="3"/>
        <v>0.47285985296925725</v>
      </c>
    </row>
    <row r="41" spans="1:9" s="50" customFormat="1">
      <c r="A41" s="55">
        <v>321</v>
      </c>
      <c r="B41" s="63"/>
      <c r="C41" s="63" t="s">
        <v>294</v>
      </c>
      <c r="D41" s="57">
        <f>SUM(D42:D45)</f>
        <v>124502</v>
      </c>
      <c r="E41" s="57">
        <f t="shared" ref="E41:G41" si="18">SUM(E42:E45)</f>
        <v>306900</v>
      </c>
      <c r="F41" s="57">
        <f t="shared" si="18"/>
        <v>349300</v>
      </c>
      <c r="G41" s="57">
        <f t="shared" si="18"/>
        <v>180925.99000000002</v>
      </c>
      <c r="H41" s="67">
        <f t="shared" si="2"/>
        <v>1.4531974586753629</v>
      </c>
      <c r="I41" s="67">
        <f t="shared" si="3"/>
        <v>0.51796733466933875</v>
      </c>
    </row>
    <row r="42" spans="1:9">
      <c r="A42" s="61"/>
      <c r="B42" s="64">
        <v>3211</v>
      </c>
      <c r="C42" s="64" t="s">
        <v>247</v>
      </c>
      <c r="D42" s="62">
        <f>+'[1]PR-RAS'!$D$165</f>
        <v>8803</v>
      </c>
      <c r="E42" s="62">
        <f>+[2]KONSOLIDIRANI!E5+[2]KONSOLIDIRANI!E6+[2]KONSOLIDIRANI!E7+[2]KONSOLIDIRANI!E8+[2]KONSOLIDIRANI!E95+[2]KONSOLIDIRANI!E96+[2]KONSOLIDIRANI!E97+[2]KONSOLIDIRANI!E118+[2]KONSOLIDIRANI!E127+[2]KONSOLIDIRANI!E128+[2]KONSOLIDIRANI!E163+[2]KONSOLIDIRANI!E179</f>
        <v>52200</v>
      </c>
      <c r="F42" s="62">
        <f>+[2]KONSOLIDIRANI!F5+[2]KONSOLIDIRANI!F6+[2]KONSOLIDIRANI!F7+[2]KONSOLIDIRANI!F8+[2]KONSOLIDIRANI!F95+[2]KONSOLIDIRANI!F96+[2]KONSOLIDIRANI!F97+[2]KONSOLIDIRANI!F118+[2]KONSOLIDIRANI!F127+[2]KONSOLIDIRANI!F128+[2]KONSOLIDIRANI!F163+[2]KONSOLIDIRANI!F179</f>
        <v>55200</v>
      </c>
      <c r="G42" s="62">
        <f>+'[1]PR-RAS'!$E$165</f>
        <v>31489.51</v>
      </c>
      <c r="H42" s="67">
        <f t="shared" si="2"/>
        <v>3.5771339316142221</v>
      </c>
      <c r="I42" s="67">
        <f t="shared" si="3"/>
        <v>0.57046213768115939</v>
      </c>
    </row>
    <row r="43" spans="1:9">
      <c r="A43" s="61"/>
      <c r="B43" s="64">
        <v>3212</v>
      </c>
      <c r="C43" s="64" t="s">
        <v>248</v>
      </c>
      <c r="D43" s="62">
        <f>+'[1]PR-RAS'!$D$166</f>
        <v>115099</v>
      </c>
      <c r="E43" s="62">
        <f>+[2]KONSOLIDIRANI!E64+[2]KONSOLIDIRANI!E119+[2]KONSOLIDIRANI!E164+[2]KONSOLIDIRANI!E171+[2]KONSOLIDIRANI!E180</f>
        <v>246700</v>
      </c>
      <c r="F43" s="62">
        <f>+[2]KONSOLIDIRANI!F64+[2]KONSOLIDIRANI!F119+[2]KONSOLIDIRANI!F164+[2]KONSOLIDIRANI!F171+[2]KONSOLIDIRANI!F180</f>
        <v>283200</v>
      </c>
      <c r="G43" s="62">
        <f>+'[1]PR-RAS'!$E$166</f>
        <v>144178.48000000001</v>
      </c>
      <c r="H43" s="67">
        <f t="shared" si="2"/>
        <v>1.2526475468944127</v>
      </c>
      <c r="I43" s="67">
        <f t="shared" si="3"/>
        <v>0.50910480225988708</v>
      </c>
    </row>
    <row r="44" spans="1:9">
      <c r="A44" s="64"/>
      <c r="B44" s="61">
        <v>3213</v>
      </c>
      <c r="C44" s="64" t="s">
        <v>249</v>
      </c>
      <c r="D44" s="62">
        <f>+'[1]PR-RAS'!$D$167</f>
        <v>600</v>
      </c>
      <c r="E44" s="62">
        <f>+[2]KONSOLIDIRANI!E9+[2]KONSOLIDIRANI!E98</f>
        <v>8000</v>
      </c>
      <c r="F44" s="62">
        <f>+[2]KONSOLIDIRANI!F9+[2]KONSOLIDIRANI!F98</f>
        <v>10900</v>
      </c>
      <c r="G44" s="62">
        <f>+'[1]PR-RAS'!$E$167</f>
        <v>3530</v>
      </c>
      <c r="H44" s="79">
        <f t="shared" si="2"/>
        <v>5.8833333333333337</v>
      </c>
      <c r="I44" s="79">
        <f t="shared" si="3"/>
        <v>0.3238532110091743</v>
      </c>
    </row>
    <row r="45" spans="1:9">
      <c r="A45" s="61"/>
      <c r="B45" s="64">
        <v>3214</v>
      </c>
      <c r="C45" s="64" t="s">
        <v>283</v>
      </c>
      <c r="D45" s="62">
        <v>0</v>
      </c>
      <c r="E45" s="62">
        <f>+[2]KONSOLIDIRANI!E10</f>
        <v>0</v>
      </c>
      <c r="F45" s="62">
        <f>+[2]KONSOLIDIRANI!F10</f>
        <v>0</v>
      </c>
      <c r="G45" s="62">
        <f>+'[1]PR-RAS'!$E$168</f>
        <v>1728</v>
      </c>
      <c r="H45" s="67">
        <f t="shared" si="2"/>
        <v>0</v>
      </c>
      <c r="I45" s="67">
        <f t="shared" si="3"/>
        <v>0</v>
      </c>
    </row>
    <row r="46" spans="1:9" s="50" customFormat="1">
      <c r="A46" s="55">
        <v>322</v>
      </c>
      <c r="B46" s="63"/>
      <c r="C46" s="63" t="s">
        <v>295</v>
      </c>
      <c r="D46" s="57">
        <f>SUM(D47:D52)</f>
        <v>292695</v>
      </c>
      <c r="E46" s="57">
        <f t="shared" ref="E46:G46" si="19">SUM(E47:E52)</f>
        <v>835000</v>
      </c>
      <c r="F46" s="57">
        <f t="shared" si="19"/>
        <v>883200</v>
      </c>
      <c r="G46" s="57">
        <f t="shared" si="19"/>
        <v>433394.68</v>
      </c>
      <c r="H46" s="67">
        <f t="shared" si="2"/>
        <v>1.4807040776234646</v>
      </c>
      <c r="I46" s="67">
        <f t="shared" si="3"/>
        <v>0.4907095561594203</v>
      </c>
    </row>
    <row r="47" spans="1:9">
      <c r="A47" s="61"/>
      <c r="B47" s="64">
        <v>3221</v>
      </c>
      <c r="C47" s="64" t="s">
        <v>250</v>
      </c>
      <c r="D47" s="62">
        <f>+'[1]PR-RAS'!$D$170</f>
        <v>52180</v>
      </c>
      <c r="E47" s="62">
        <f>+[2]KONSOLIDIRANI!E11+[2]KONSOLIDIRANI!E12+[2]KONSOLIDIRANI!E13+[2]KONSOLIDIRANI!E14+[2]KONSOLIDIRANI!E15+[2]KONSOLIDIRANI!E78+[2]KONSOLIDIRANI!E79+[2]KONSOLIDIRANI!E99+[2]KONSOLIDIRANI!E129+[2]KONSOLIDIRANI!E130</f>
        <v>145000</v>
      </c>
      <c r="F47" s="62">
        <f>+[2]KONSOLIDIRANI!F11+[2]KONSOLIDIRANI!F12+[2]KONSOLIDIRANI!F13+[2]KONSOLIDIRANI!F14+[2]KONSOLIDIRANI!F15+[2]KONSOLIDIRANI!F78+[2]KONSOLIDIRANI!F79+[2]KONSOLIDIRANI!F99+[2]KONSOLIDIRANI!F129+[2]KONSOLIDIRANI!F130</f>
        <v>159600</v>
      </c>
      <c r="G47" s="62">
        <f>+'[1]PR-RAS'!$E$170</f>
        <v>68758.61</v>
      </c>
      <c r="H47" s="67">
        <f t="shared" si="2"/>
        <v>1.3177196243771561</v>
      </c>
      <c r="I47" s="67">
        <f t="shared" si="3"/>
        <v>0.43081835839598998</v>
      </c>
    </row>
    <row r="48" spans="1:9">
      <c r="A48" s="61"/>
      <c r="B48" s="64">
        <v>3222</v>
      </c>
      <c r="C48" s="64" t="s">
        <v>284</v>
      </c>
      <c r="D48" s="62">
        <f>+'[1]PR-RAS'!$D$171</f>
        <v>127817</v>
      </c>
      <c r="E48" s="62">
        <f>+[2]KONSOLIDIRANI!E16+[2]KONSOLIDIRANI!E73+[2]KONSOLIDIRANI!E100+[2]KONSOLIDIRANI!E101+[2]KONSOLIDIRANI!E131+[2]KONSOLIDIRANI!E132+[2]KONSOLIDIRANI!E184+[2]KONSOLIDIRANI!E185</f>
        <v>364000</v>
      </c>
      <c r="F48" s="62">
        <f>+[2]KONSOLIDIRANI!F16+[2]KONSOLIDIRANI!F73+[2]KONSOLIDIRANI!F100+[2]KONSOLIDIRANI!F101+[2]KONSOLIDIRANI!F131+[2]KONSOLIDIRANI!F132+[2]KONSOLIDIRANI!F184+[2]KONSOLIDIRANI!F185</f>
        <v>339600</v>
      </c>
      <c r="G48" s="62">
        <f>+'[1]PR-RAS'!$E$171</f>
        <v>167819.45</v>
      </c>
      <c r="H48" s="67">
        <f t="shared" si="2"/>
        <v>1.3129665850395489</v>
      </c>
      <c r="I48" s="67">
        <f t="shared" si="3"/>
        <v>0.49416799175500592</v>
      </c>
    </row>
    <row r="49" spans="1:9">
      <c r="A49" s="61"/>
      <c r="B49" s="64">
        <v>3223</v>
      </c>
      <c r="C49" s="64" t="s">
        <v>251</v>
      </c>
      <c r="D49" s="62">
        <f>+'[1]PR-RAS'!$D$172</f>
        <v>65843</v>
      </c>
      <c r="E49" s="62">
        <f>+[2]KONSOLIDIRANI!E17+[2]KONSOLIDIRANI!E18+[2]KONSOLIDIRANI!E19+[2]KONSOLIDIRANI!E133+[2]KONSOLIDIRANI!E134</f>
        <v>172000</v>
      </c>
      <c r="F49" s="62">
        <f>+[2]KONSOLIDIRANI!F17+[2]KONSOLIDIRANI!F18+[2]KONSOLIDIRANI!F19+[2]KONSOLIDIRANI!F133+[2]KONSOLIDIRANI!F134</f>
        <v>259200</v>
      </c>
      <c r="G49" s="62">
        <f>+'[1]PR-RAS'!$E$172</f>
        <v>141449.19</v>
      </c>
      <c r="H49" s="67">
        <f t="shared" si="2"/>
        <v>2.1482798475160609</v>
      </c>
      <c r="I49" s="67">
        <f t="shared" si="3"/>
        <v>0.54571446759259257</v>
      </c>
    </row>
    <row r="50" spans="1:9">
      <c r="A50" s="64"/>
      <c r="B50" s="61">
        <v>3224</v>
      </c>
      <c r="C50" s="64" t="s">
        <v>252</v>
      </c>
      <c r="D50" s="62">
        <f>+'[1]PR-RAS'!$D$173</f>
        <v>45360</v>
      </c>
      <c r="E50" s="62">
        <f>+[2]KONSOLIDIRANI!E20+[2]KONSOLIDIRANI!E21+[2]KONSOLIDIRANI!E22+[2]KONSOLIDIRANI!E102+[2]KONSOLIDIRANI!E149</f>
        <v>104000</v>
      </c>
      <c r="F50" s="62">
        <f>+[2]KONSOLIDIRANI!F20+[2]KONSOLIDIRANI!F21+[2]KONSOLIDIRANI!F22+[2]KONSOLIDIRANI!F102+[2]KONSOLIDIRANI!F149</f>
        <v>64000</v>
      </c>
      <c r="G50" s="62">
        <f>+'[1]PR-RAS'!$E$173</f>
        <v>9109.2199999999993</v>
      </c>
      <c r="H50" s="79">
        <f t="shared" si="2"/>
        <v>0.20082054673721339</v>
      </c>
      <c r="I50" s="79">
        <f t="shared" si="3"/>
        <v>0.14233156249999998</v>
      </c>
    </row>
    <row r="51" spans="1:9">
      <c r="A51" s="61"/>
      <c r="B51" s="64">
        <v>3225</v>
      </c>
      <c r="C51" s="64" t="s">
        <v>253</v>
      </c>
      <c r="D51" s="62">
        <f>+'[1]PR-RAS'!$D$174</f>
        <v>1495</v>
      </c>
      <c r="E51" s="62">
        <f>++[2]KONSOLIDIRANI!E23+[2]KONSOLIDIRANI!E80+[2]KONSOLIDIRANI!E103+[2]KONSOLIDIRANI!E135</f>
        <v>43000</v>
      </c>
      <c r="F51" s="62">
        <f>++[2]KONSOLIDIRANI!F23+[2]KONSOLIDIRANI!F80+[2]KONSOLIDIRANI!F103+[2]KONSOLIDIRANI!F135</f>
        <v>53800</v>
      </c>
      <c r="G51" s="62">
        <f>+'[1]PR-RAS'!$E$174</f>
        <v>46258.21</v>
      </c>
      <c r="H51" s="67">
        <f t="shared" si="2"/>
        <v>30.941946488294313</v>
      </c>
      <c r="I51" s="67">
        <f t="shared" si="3"/>
        <v>0.85981802973977695</v>
      </c>
    </row>
    <row r="52" spans="1:9">
      <c r="A52" s="61"/>
      <c r="B52" s="64">
        <v>3227</v>
      </c>
      <c r="C52" s="64" t="s">
        <v>36</v>
      </c>
      <c r="D52" s="62"/>
      <c r="E52" s="62">
        <f>+[2]KONSOLIDIRANI!E24</f>
        <v>7000</v>
      </c>
      <c r="F52" s="62">
        <f>+[2]KONSOLIDIRANI!F24</f>
        <v>7000</v>
      </c>
      <c r="G52" s="62"/>
      <c r="H52" s="67">
        <f t="shared" si="2"/>
        <v>0</v>
      </c>
      <c r="I52" s="67">
        <f t="shared" si="3"/>
        <v>0</v>
      </c>
    </row>
    <row r="53" spans="1:9" s="50" customFormat="1">
      <c r="A53" s="55">
        <v>323</v>
      </c>
      <c r="B53" s="63"/>
      <c r="C53" s="63" t="s">
        <v>296</v>
      </c>
      <c r="D53" s="57">
        <f>SUM(D54:D61)</f>
        <v>384381</v>
      </c>
      <c r="E53" s="57">
        <f t="shared" ref="E53:G53" si="20">SUM(E54:E61)</f>
        <v>759100</v>
      </c>
      <c r="F53" s="57">
        <f t="shared" si="20"/>
        <v>756900</v>
      </c>
      <c r="G53" s="57">
        <f t="shared" si="20"/>
        <v>324934.61</v>
      </c>
      <c r="H53" s="67">
        <f t="shared" si="2"/>
        <v>0.84534513932790634</v>
      </c>
      <c r="I53" s="67">
        <f t="shared" si="3"/>
        <v>0.4292966177830625</v>
      </c>
    </row>
    <row r="54" spans="1:9">
      <c r="A54" s="61"/>
      <c r="B54" s="64">
        <v>3231</v>
      </c>
      <c r="C54" s="64" t="s">
        <v>254</v>
      </c>
      <c r="D54" s="62">
        <f>+'[1]PR-RAS'!D178</f>
        <v>32277</v>
      </c>
      <c r="E54" s="62">
        <f>+[2]KONSOLIDIRANI!E25+[2]KONSOLIDIRANI!E26+[2]KONSOLIDIRANI!E27+[2]KONSOLIDIRANI!E28+[2]KONSOLIDIRANI!E81</f>
        <v>76000</v>
      </c>
      <c r="F54" s="62">
        <f>+[2]KONSOLIDIRANI!F25+[2]KONSOLIDIRANI!F26+[2]KONSOLIDIRANI!F27+[2]KONSOLIDIRANI!F28+[2]KONSOLIDIRANI!F81</f>
        <v>72000</v>
      </c>
      <c r="G54" s="62">
        <f>+'[1]PR-RAS'!E178</f>
        <v>28400.53</v>
      </c>
      <c r="H54" s="67">
        <f t="shared" si="2"/>
        <v>0.87989992874182854</v>
      </c>
      <c r="I54" s="67">
        <f t="shared" si="3"/>
        <v>0.39445180555555553</v>
      </c>
    </row>
    <row r="55" spans="1:9">
      <c r="A55" s="61"/>
      <c r="B55" s="64">
        <v>3232</v>
      </c>
      <c r="C55" s="64" t="s">
        <v>255</v>
      </c>
      <c r="D55" s="62">
        <f>+'[1]PR-RAS'!D179</f>
        <v>228955</v>
      </c>
      <c r="E55" s="62">
        <f>+[2]KONSOLIDIRANI!E29+[2]KONSOLIDIRANI!E30+[2]KONSOLIDIRANI!E82+[2]KONSOLIDIRANI!E83+[2]KONSOLIDIRANI!E136+[2]KONSOLIDIRANI!E137+[2]KONSOLIDIRANI!E150+[2]KONSOLIDIRANI!E151+[2]KONSOLIDIRANI!E156</f>
        <v>302500</v>
      </c>
      <c r="F55" s="62">
        <f>+[2]KONSOLIDIRANI!F29+[2]KONSOLIDIRANI!F30+[2]KONSOLIDIRANI!F82+[2]KONSOLIDIRANI!F83+[2]KONSOLIDIRANI!F136+[2]KONSOLIDIRANI!F137+[2]KONSOLIDIRANI!F150+[2]KONSOLIDIRANI!F151+[2]KONSOLIDIRANI!F156</f>
        <v>305000</v>
      </c>
      <c r="G55" s="62">
        <f>+'[1]PR-RAS'!E179</f>
        <v>83831.25</v>
      </c>
      <c r="H55" s="67">
        <f t="shared" si="2"/>
        <v>0.36614727784935902</v>
      </c>
      <c r="I55" s="67">
        <f t="shared" si="3"/>
        <v>0.27485655737704917</v>
      </c>
    </row>
    <row r="56" spans="1:9">
      <c r="A56" s="61"/>
      <c r="B56" s="64">
        <v>3234</v>
      </c>
      <c r="C56" s="64" t="s">
        <v>256</v>
      </c>
      <c r="D56" s="62">
        <f>+'[1]PR-RAS'!D181</f>
        <v>58421</v>
      </c>
      <c r="E56" s="62">
        <f>+[2]KONSOLIDIRANI!E31+[2]KONSOLIDIRANI!E32+[2]KONSOLIDIRANI!E33+[2]KONSOLIDIRANI!E34+[2]KONSOLIDIRANI!E138+[2]KONSOLIDIRANI!E139</f>
        <v>138000</v>
      </c>
      <c r="F56" s="62">
        <f>+[2]KONSOLIDIRANI!F31+[2]KONSOLIDIRANI!F32+[2]KONSOLIDIRANI!F33+[2]KONSOLIDIRANI!F34+[2]KONSOLIDIRANI!F138+[2]KONSOLIDIRANI!F139</f>
        <v>144100</v>
      </c>
      <c r="G56" s="62">
        <f>+'[1]PR-RAS'!E181</f>
        <v>71908.53</v>
      </c>
      <c r="H56" s="67">
        <f t="shared" si="2"/>
        <v>1.2308678386196743</v>
      </c>
      <c r="I56" s="67">
        <f t="shared" si="3"/>
        <v>0.49901825121443444</v>
      </c>
    </row>
    <row r="57" spans="1:9">
      <c r="A57" s="61"/>
      <c r="B57" s="64">
        <v>3235</v>
      </c>
      <c r="C57" s="64" t="s">
        <v>257</v>
      </c>
      <c r="D57" s="62">
        <f>+'[1]PR-RAS'!D182</f>
        <v>8500</v>
      </c>
      <c r="E57" s="62">
        <f>+[2]KONSOLIDIRANI!E35+[2]KONSOLIDIRANI!E36</f>
        <v>17000</v>
      </c>
      <c r="F57" s="62">
        <f>+[2]KONSOLIDIRANI!F35+[2]KONSOLIDIRANI!F36</f>
        <v>17000</v>
      </c>
      <c r="G57" s="62">
        <f>+'[1]PR-RAS'!E182</f>
        <v>8500.2000000000007</v>
      </c>
      <c r="H57" s="67">
        <f t="shared" si="2"/>
        <v>1.0000235294117648</v>
      </c>
      <c r="I57" s="67">
        <f t="shared" si="3"/>
        <v>0.50001176470588238</v>
      </c>
    </row>
    <row r="58" spans="1:9">
      <c r="A58" s="61"/>
      <c r="B58" s="64">
        <v>3236</v>
      </c>
      <c r="C58" s="64" t="s">
        <v>258</v>
      </c>
      <c r="D58" s="62">
        <f>+'[1]PR-RAS'!D183</f>
        <v>2578</v>
      </c>
      <c r="E58" s="62">
        <f>+[2]KONSOLIDIRANI!E37+[2]KONSOLIDIRANI!E84+[2]KONSOLIDIRANI!E120+[2]KONSOLIDIRANI!E140+[2]KONSOLIDIRANI!E141+[2]KONSOLIDIRANI!E165</f>
        <v>7600</v>
      </c>
      <c r="F58" s="62">
        <f>+[2]KONSOLIDIRANI!F37+[2]KONSOLIDIRANI!F84+[2]KONSOLIDIRANI!F120+[2]KONSOLIDIRANI!F140+[2]KONSOLIDIRANI!F141+[2]KONSOLIDIRANI!F165</f>
        <v>15900</v>
      </c>
      <c r="G58" s="62">
        <f>+'[1]PR-RAS'!E183</f>
        <v>11345.25</v>
      </c>
      <c r="H58" s="67">
        <f t="shared" si="2"/>
        <v>4.4007951900698217</v>
      </c>
      <c r="I58" s="67">
        <f t="shared" si="3"/>
        <v>0.71353773584905655</v>
      </c>
    </row>
    <row r="59" spans="1:9">
      <c r="A59" s="61"/>
      <c r="B59" s="64">
        <v>3237</v>
      </c>
      <c r="C59" s="64" t="s">
        <v>259</v>
      </c>
      <c r="D59" s="62">
        <f>+'[1]PR-RAS'!D184</f>
        <v>7798</v>
      </c>
      <c r="E59" s="62">
        <f>+[2]KONSOLIDIRANI!E38+[2]KONSOLIDIRANI!E39+[2]KONSOLIDIRANI!E104+[2]KONSOLIDIRANI!E105</f>
        <v>11000</v>
      </c>
      <c r="F59" s="62">
        <f>+[2]KONSOLIDIRANI!F38+[2]KONSOLIDIRANI!F39+[2]KONSOLIDIRANI!F104+[2]KONSOLIDIRANI!F105</f>
        <v>22800</v>
      </c>
      <c r="G59" s="62">
        <f>+'[1]PR-RAS'!E184</f>
        <v>19691.84</v>
      </c>
      <c r="H59" s="67">
        <f t="shared" si="2"/>
        <v>2.5252423698384203</v>
      </c>
      <c r="I59" s="67">
        <f t="shared" si="3"/>
        <v>0.86367719298245615</v>
      </c>
    </row>
    <row r="60" spans="1:9">
      <c r="A60" s="64"/>
      <c r="B60" s="61">
        <v>3238</v>
      </c>
      <c r="C60" s="64" t="s">
        <v>260</v>
      </c>
      <c r="D60" s="62">
        <f>+'[1]PR-RAS'!D185</f>
        <v>6151</v>
      </c>
      <c r="E60" s="62">
        <f>+[2]KONSOLIDIRANI!E40+[2]KONSOLIDIRANI!E41+[2]KONSOLIDIRANI!E74</f>
        <v>18000</v>
      </c>
      <c r="F60" s="62">
        <f>+[2]KONSOLIDIRANI!F40+[2]KONSOLIDIRANI!F41+[2]KONSOLIDIRANI!F74</f>
        <v>23000</v>
      </c>
      <c r="G60" s="62">
        <f>+'[1]PR-RAS'!E185</f>
        <v>9198</v>
      </c>
      <c r="H60" s="67">
        <f t="shared" si="2"/>
        <v>1.4953666070557632</v>
      </c>
      <c r="I60" s="67">
        <f t="shared" si="3"/>
        <v>0.39991304347826084</v>
      </c>
    </row>
    <row r="61" spans="1:9">
      <c r="A61" s="61"/>
      <c r="B61" s="64">
        <v>3239</v>
      </c>
      <c r="C61" s="64" t="s">
        <v>261</v>
      </c>
      <c r="D61" s="62">
        <f>+'[1]PR-RAS'!D186</f>
        <v>39701</v>
      </c>
      <c r="E61" s="62">
        <f>+[2]KONSOLIDIRANI!E42+[2]KONSOLIDIRANI!E43+[2]KONSOLIDIRANI!E44+[2]KONSOLIDIRANI!E45+[2]KONSOLIDIRANI!E106+[2]KONSOLIDIRANI!E107+[2]KONSOLIDIRANI!E142</f>
        <v>189000</v>
      </c>
      <c r="F61" s="62">
        <f>+[2]KONSOLIDIRANI!F42+[2]KONSOLIDIRANI!F43+[2]KONSOLIDIRANI!F44+[2]KONSOLIDIRANI!F45+[2]KONSOLIDIRANI!F106+[2]KONSOLIDIRANI!F107+[2]KONSOLIDIRANI!F142</f>
        <v>157100</v>
      </c>
      <c r="G61" s="62">
        <f>+'[1]PR-RAS'!E186</f>
        <v>92059.01</v>
      </c>
      <c r="H61" s="67">
        <f t="shared" si="2"/>
        <v>2.3188083423591346</v>
      </c>
      <c r="I61" s="67">
        <f t="shared" si="3"/>
        <v>0.58598987905792488</v>
      </c>
    </row>
    <row r="62" spans="1:9" s="50" customFormat="1">
      <c r="A62" s="55">
        <v>324</v>
      </c>
      <c r="B62" s="63"/>
      <c r="C62" s="63" t="s">
        <v>209</v>
      </c>
      <c r="D62" s="57">
        <f>+'[1]PR-RAS'!$D$187</f>
        <v>0</v>
      </c>
      <c r="E62" s="57">
        <f>+[2]KONSOLIDIRANI!E46</f>
        <v>0</v>
      </c>
      <c r="F62" s="57">
        <f>+[2]KONSOLIDIRANI!F46</f>
        <v>1300</v>
      </c>
      <c r="G62" s="57">
        <f>+'[1]PR-RAS'!$E$187</f>
        <v>1225</v>
      </c>
      <c r="H62" s="67">
        <f t="shared" si="2"/>
        <v>0</v>
      </c>
      <c r="I62" s="67">
        <f t="shared" si="3"/>
        <v>0.94230769230769229</v>
      </c>
    </row>
    <row r="63" spans="1:9" s="50" customFormat="1">
      <c r="A63" s="55">
        <v>329</v>
      </c>
      <c r="B63" s="63"/>
      <c r="C63" s="63" t="s">
        <v>286</v>
      </c>
      <c r="D63" s="57">
        <f>SUM(D64:D69)</f>
        <v>22228</v>
      </c>
      <c r="E63" s="57">
        <f t="shared" ref="E63:G63" si="21">SUM(E64:E69)</f>
        <v>107000</v>
      </c>
      <c r="F63" s="57">
        <f t="shared" si="21"/>
        <v>104100</v>
      </c>
      <c r="G63" s="57">
        <f t="shared" si="21"/>
        <v>50066.54</v>
      </c>
      <c r="H63" s="67">
        <f t="shared" si="2"/>
        <v>2.2524086737448266</v>
      </c>
      <c r="I63" s="67">
        <f t="shared" si="3"/>
        <v>0.48094658981748317</v>
      </c>
    </row>
    <row r="64" spans="1:9">
      <c r="A64" s="61"/>
      <c r="B64" s="64">
        <v>3292</v>
      </c>
      <c r="C64" s="64" t="s">
        <v>262</v>
      </c>
      <c r="D64" s="62">
        <f>+'[1]PR-RAS'!D190</f>
        <v>2574</v>
      </c>
      <c r="E64" s="62">
        <f>+[2]KONSOLIDIRANI!E47</f>
        <v>18000</v>
      </c>
      <c r="F64" s="62">
        <f>+[2]KONSOLIDIRANI!F47</f>
        <v>18000</v>
      </c>
      <c r="G64" s="62">
        <f>+'[1]PR-RAS'!E190</f>
        <v>2574.36</v>
      </c>
      <c r="H64" s="67">
        <f t="shared" si="2"/>
        <v>1.0001398601398601</v>
      </c>
      <c r="I64" s="67">
        <f t="shared" si="3"/>
        <v>0.14302000000000001</v>
      </c>
    </row>
    <row r="65" spans="1:9">
      <c r="A65" s="61"/>
      <c r="B65" s="64">
        <v>3293</v>
      </c>
      <c r="C65" s="64" t="s">
        <v>66</v>
      </c>
      <c r="D65" s="62">
        <f>+'[1]PR-RAS'!D191</f>
        <v>3003</v>
      </c>
      <c r="E65" s="62">
        <f>+[2]KONSOLIDIRANI!E48+[2]KONSOLIDIRANI!E85</f>
        <v>7000</v>
      </c>
      <c r="F65" s="62">
        <f>+[2]KONSOLIDIRANI!F48+[2]KONSOLIDIRANI!F85</f>
        <v>2000</v>
      </c>
      <c r="G65" s="62">
        <f>+'[1]PR-RAS'!E191</f>
        <v>992.68</v>
      </c>
      <c r="H65" s="67">
        <f t="shared" si="2"/>
        <v>0.33056277056277056</v>
      </c>
      <c r="I65" s="67">
        <f t="shared" si="3"/>
        <v>0.49633999999999995</v>
      </c>
    </row>
    <row r="66" spans="1:9">
      <c r="A66" s="61"/>
      <c r="B66" s="64">
        <v>3294</v>
      </c>
      <c r="C66" s="64" t="s">
        <v>263</v>
      </c>
      <c r="D66" s="62">
        <f>+'[1]PR-RAS'!D192</f>
        <v>600</v>
      </c>
      <c r="E66" s="62">
        <f>+[2]KONSOLIDIRANI!E49</f>
        <v>1000</v>
      </c>
      <c r="F66" s="62">
        <f>+[2]KONSOLIDIRANI!F49</f>
        <v>1000</v>
      </c>
      <c r="G66" s="62">
        <f>+'[1]PR-RAS'!E192</f>
        <v>500</v>
      </c>
      <c r="H66" s="67">
        <f t="shared" si="2"/>
        <v>0.83333333333333337</v>
      </c>
      <c r="I66" s="67">
        <f t="shared" si="3"/>
        <v>0.5</v>
      </c>
    </row>
    <row r="67" spans="1:9">
      <c r="A67" s="55"/>
      <c r="B67" s="61">
        <v>3295</v>
      </c>
      <c r="C67" s="64" t="s">
        <v>264</v>
      </c>
      <c r="D67" s="62">
        <f>+'[1]PR-RAS'!D193</f>
        <v>15438</v>
      </c>
      <c r="E67" s="62">
        <f>+[2]KONSOLIDIRANI!E50+[2]KONSOLIDIRANI!E65</f>
        <v>31600</v>
      </c>
      <c r="F67" s="62">
        <f>+[2]KONSOLIDIRANI!F50+[2]KONSOLIDIRANI!F65</f>
        <v>31600</v>
      </c>
      <c r="G67" s="62">
        <f>+'[1]PR-RAS'!E193</f>
        <v>13800</v>
      </c>
      <c r="H67" s="67">
        <f t="shared" si="2"/>
        <v>0.8938981733385154</v>
      </c>
      <c r="I67" s="67">
        <f t="shared" si="3"/>
        <v>0.43670886075949367</v>
      </c>
    </row>
    <row r="68" spans="1:9">
      <c r="A68" s="63"/>
      <c r="B68" s="61" t="s">
        <v>285</v>
      </c>
      <c r="C68" s="64" t="s">
        <v>164</v>
      </c>
      <c r="D68" s="62">
        <f>+'[1]PR-RAS'!D194</f>
        <v>0</v>
      </c>
      <c r="E68" s="62">
        <f>+[2]KONSOLIDIRANI!E66+[2]KONSOLIDIRANI!E121</f>
        <v>40000</v>
      </c>
      <c r="F68" s="62">
        <f>+[2]KONSOLIDIRANI!F66+[2]KONSOLIDIRANI!F121</f>
        <v>43500</v>
      </c>
      <c r="G68" s="62">
        <f>+'[1]PR-RAS'!E194</f>
        <v>30000</v>
      </c>
      <c r="H68" s="67">
        <f t="shared" si="2"/>
        <v>0</v>
      </c>
      <c r="I68" s="67">
        <f t="shared" si="3"/>
        <v>0.68965517241379315</v>
      </c>
    </row>
    <row r="69" spans="1:9">
      <c r="A69" s="61"/>
      <c r="B69" s="64">
        <v>3299</v>
      </c>
      <c r="C69" s="64" t="s">
        <v>286</v>
      </c>
      <c r="D69" s="62">
        <f>+'[1]PR-RAS'!D195</f>
        <v>613</v>
      </c>
      <c r="E69" s="62">
        <f>+[2]KONSOLIDIRANI!E51+[2]KONSOLIDIRANI!E86</f>
        <v>9400</v>
      </c>
      <c r="F69" s="62">
        <f>+[2]KONSOLIDIRANI!F51+[2]KONSOLIDIRANI!F86</f>
        <v>8000</v>
      </c>
      <c r="G69" s="62">
        <f>+'[1]PR-RAS'!E195</f>
        <v>2199.5</v>
      </c>
      <c r="H69" s="67">
        <f t="shared" si="2"/>
        <v>3.5880913539967372</v>
      </c>
      <c r="I69" s="67">
        <f t="shared" si="3"/>
        <v>0.2749375</v>
      </c>
    </row>
    <row r="70" spans="1:9" s="50" customFormat="1">
      <c r="A70" s="55">
        <v>34</v>
      </c>
      <c r="B70" s="63"/>
      <c r="C70" s="63" t="s">
        <v>297</v>
      </c>
      <c r="D70" s="57">
        <f>+D71</f>
        <v>3284</v>
      </c>
      <c r="E70" s="57">
        <f t="shared" ref="E70:G70" si="22">+E71</f>
        <v>72400</v>
      </c>
      <c r="F70" s="57">
        <f t="shared" si="22"/>
        <v>74300</v>
      </c>
      <c r="G70" s="57">
        <f t="shared" si="22"/>
        <v>21694.46</v>
      </c>
      <c r="H70" s="67">
        <f t="shared" ref="H70:H87" si="23">IFERROR(G70/D70,)</f>
        <v>6.6061084043848961</v>
      </c>
      <c r="I70" s="67">
        <f t="shared" ref="I70:I87" si="24">IFERROR(G70/F70,)</f>
        <v>0.29198465679676983</v>
      </c>
    </row>
    <row r="71" spans="1:9" s="50" customFormat="1">
      <c r="A71" s="55">
        <v>343</v>
      </c>
      <c r="B71" s="55"/>
      <c r="C71" s="65" t="s">
        <v>198</v>
      </c>
      <c r="D71" s="57">
        <f>+D72+D73</f>
        <v>3284</v>
      </c>
      <c r="E71" s="57">
        <f t="shared" ref="E71:G71" si="25">+E72+E73</f>
        <v>72400</v>
      </c>
      <c r="F71" s="57">
        <f t="shared" si="25"/>
        <v>74300</v>
      </c>
      <c r="G71" s="57">
        <f t="shared" si="25"/>
        <v>21694.46</v>
      </c>
      <c r="H71" s="67">
        <f t="shared" si="23"/>
        <v>6.6061084043848961</v>
      </c>
      <c r="I71" s="67">
        <f t="shared" si="24"/>
        <v>0.29198465679676983</v>
      </c>
    </row>
    <row r="72" spans="1:9">
      <c r="A72" s="66"/>
      <c r="B72" s="61">
        <v>3431</v>
      </c>
      <c r="C72" s="66" t="s">
        <v>265</v>
      </c>
      <c r="D72" s="62">
        <f>+'[1]PR-RAS'!$D$211</f>
        <v>3284</v>
      </c>
      <c r="E72" s="62">
        <f>+[2]KONSOLIDIRANI!E52+[2]KONSOLIDIRANI!E53</f>
        <v>6500</v>
      </c>
      <c r="F72" s="62">
        <f>+[2]KONSOLIDIRANI!F52+[2]KONSOLIDIRANI!F53</f>
        <v>6500</v>
      </c>
      <c r="G72" s="62">
        <f>+'[1]PR-RAS'!$E$211</f>
        <v>4265.1400000000003</v>
      </c>
      <c r="H72" s="79">
        <f t="shared" si="23"/>
        <v>1.2987637028014618</v>
      </c>
      <c r="I72" s="79">
        <f t="shared" si="24"/>
        <v>0.65617538461538472</v>
      </c>
    </row>
    <row r="73" spans="1:9">
      <c r="A73" s="61"/>
      <c r="B73" s="66">
        <v>3433</v>
      </c>
      <c r="C73" s="66" t="s">
        <v>287</v>
      </c>
      <c r="D73" s="62">
        <f>+'[1]PR-RAS'!$D$213</f>
        <v>0</v>
      </c>
      <c r="E73" s="62">
        <f>+[2]KONSOLIDIRANI!E67+[2]KONSOLIDIRANI!E68+[2]KONSOLIDIRANI!E69+[2]KONSOLIDIRANI!E87+[2]KONSOLIDIRANI!E122+[2]KONSOLIDIRANI!E123+[2]KONSOLIDIRANI!E124</f>
        <v>65900</v>
      </c>
      <c r="F73" s="62">
        <f>+[2]KONSOLIDIRANI!F67+[2]KONSOLIDIRANI!F68+[2]KONSOLIDIRANI!F69+[2]KONSOLIDIRANI!F87+[2]KONSOLIDIRANI!F122+[2]KONSOLIDIRANI!F123+[2]KONSOLIDIRANI!F124</f>
        <v>67800</v>
      </c>
      <c r="G73" s="62">
        <f>+'[1]PR-RAS'!$E$213</f>
        <v>17429.32</v>
      </c>
      <c r="H73" s="67">
        <f t="shared" si="23"/>
        <v>0</v>
      </c>
      <c r="I73" s="67">
        <f t="shared" si="24"/>
        <v>0.25706961651917404</v>
      </c>
    </row>
    <row r="74" spans="1:9" s="50" customFormat="1" ht="25.5">
      <c r="A74" s="55">
        <v>37</v>
      </c>
      <c r="B74" s="63"/>
      <c r="C74" s="63" t="s">
        <v>298</v>
      </c>
      <c r="D74" s="57">
        <f>+D75</f>
        <v>67815</v>
      </c>
      <c r="E74" s="57">
        <f t="shared" ref="E74:G75" si="26">+E75</f>
        <v>140000</v>
      </c>
      <c r="F74" s="57">
        <f t="shared" si="26"/>
        <v>330800</v>
      </c>
      <c r="G74" s="57">
        <f t="shared" si="26"/>
        <v>73567.199999999997</v>
      </c>
      <c r="H74" s="67">
        <f t="shared" si="23"/>
        <v>1.0848219420482195</v>
      </c>
      <c r="I74" s="67">
        <f t="shared" si="24"/>
        <v>0.22239177750906891</v>
      </c>
    </row>
    <row r="75" spans="1:9" s="50" customFormat="1">
      <c r="A75" s="55">
        <v>372</v>
      </c>
      <c r="B75" s="55"/>
      <c r="C75" s="65" t="s">
        <v>303</v>
      </c>
      <c r="D75" s="57">
        <f>+D76</f>
        <v>67815</v>
      </c>
      <c r="E75" s="57">
        <f t="shared" si="26"/>
        <v>140000</v>
      </c>
      <c r="F75" s="57">
        <f t="shared" si="26"/>
        <v>330800</v>
      </c>
      <c r="G75" s="57">
        <f t="shared" si="26"/>
        <v>73567.199999999997</v>
      </c>
      <c r="H75" s="67">
        <f t="shared" si="23"/>
        <v>1.0848219420482195</v>
      </c>
      <c r="I75" s="67">
        <f t="shared" si="24"/>
        <v>0.22239177750906891</v>
      </c>
    </row>
    <row r="76" spans="1:9">
      <c r="A76" s="61"/>
      <c r="B76" s="66">
        <v>3721</v>
      </c>
      <c r="C76" s="66" t="s">
        <v>288</v>
      </c>
      <c r="D76" s="62">
        <f>+'[1]PR-RAS'!$D$260</f>
        <v>67815</v>
      </c>
      <c r="E76" s="62">
        <f>+[2]KONSOLIDIRANI!E75+[2]KONSOLIDIRANI!E88</f>
        <v>140000</v>
      </c>
      <c r="F76" s="62">
        <f>+[2]KONSOLIDIRANI!F75+[2]KONSOLIDIRANI!F88</f>
        <v>330800</v>
      </c>
      <c r="G76" s="62">
        <f>+'[1]PR-RAS'!$E$260</f>
        <v>73567.199999999997</v>
      </c>
      <c r="H76" s="67">
        <f t="shared" si="23"/>
        <v>1.0848219420482195</v>
      </c>
      <c r="I76" s="67">
        <f t="shared" si="24"/>
        <v>0.22239177750906891</v>
      </c>
    </row>
    <row r="77" spans="1:9" s="76" customFormat="1" ht="25.5" customHeight="1">
      <c r="A77" s="73">
        <v>4</v>
      </c>
      <c r="B77" s="73"/>
      <c r="C77" s="77" t="s">
        <v>217</v>
      </c>
      <c r="D77" s="75">
        <f>+D78</f>
        <v>45072</v>
      </c>
      <c r="E77" s="75">
        <f t="shared" ref="E77:G77" si="27">+E78</f>
        <v>684600</v>
      </c>
      <c r="F77" s="75">
        <f t="shared" si="27"/>
        <v>668100</v>
      </c>
      <c r="G77" s="75">
        <f t="shared" si="27"/>
        <v>112307.32</v>
      </c>
      <c r="H77" s="78">
        <f t="shared" si="23"/>
        <v>2.4917314518991835</v>
      </c>
      <c r="I77" s="78">
        <f t="shared" si="24"/>
        <v>0.16809956593324354</v>
      </c>
    </row>
    <row r="78" spans="1:9" s="50" customFormat="1">
      <c r="A78" s="55">
        <v>42</v>
      </c>
      <c r="B78" s="63" t="s">
        <v>302</v>
      </c>
      <c r="C78" s="63" t="s">
        <v>199</v>
      </c>
      <c r="D78" s="57">
        <f>+D79+D86</f>
        <v>45072</v>
      </c>
      <c r="E78" s="57">
        <f>+E79+E86</f>
        <v>684600</v>
      </c>
      <c r="F78" s="57">
        <f>+F79+F86</f>
        <v>668100</v>
      </c>
      <c r="G78" s="57">
        <f>+G79+G86</f>
        <v>112307.32</v>
      </c>
      <c r="H78" s="67">
        <f t="shared" si="23"/>
        <v>2.4917314518991835</v>
      </c>
      <c r="I78" s="67">
        <f t="shared" si="24"/>
        <v>0.16809956593324354</v>
      </c>
    </row>
    <row r="79" spans="1:9" s="50" customFormat="1">
      <c r="A79" s="55">
        <v>422</v>
      </c>
      <c r="B79" s="55"/>
      <c r="C79" s="65" t="s">
        <v>200</v>
      </c>
      <c r="D79" s="57">
        <f>SUM(D80:D85)</f>
        <v>42661</v>
      </c>
      <c r="E79" s="57">
        <f>SUM(E80:E85)</f>
        <v>265000</v>
      </c>
      <c r="F79" s="57">
        <f>SUM(F80:F85)</f>
        <v>240600</v>
      </c>
      <c r="G79" s="57">
        <f>SUM(G80:G85)</f>
        <v>105030.13</v>
      </c>
      <c r="H79" s="67">
        <f t="shared" si="23"/>
        <v>2.4619706523522655</v>
      </c>
      <c r="I79" s="67">
        <f t="shared" si="24"/>
        <v>0.43653420615128846</v>
      </c>
    </row>
    <row r="80" spans="1:9">
      <c r="A80" s="66"/>
      <c r="B80" s="61">
        <v>4221</v>
      </c>
      <c r="C80" s="66" t="s">
        <v>266</v>
      </c>
      <c r="D80" s="62">
        <f>+'[1]PR-RAS'!$D$370</f>
        <v>8030</v>
      </c>
      <c r="E80" s="62">
        <f>+[2]KONSOLIDIRANI!E89+[2]KONSOLIDIRANI!E143+[2]KONSOLIDIRANI!E144+[2]KONSOLIDIRANI!E152+[2]KONSOLIDIRANI!E188</f>
        <v>140000</v>
      </c>
      <c r="F80" s="62">
        <f>+[2]KONSOLIDIRANI!F89+[2]KONSOLIDIRANI!F143+[2]KONSOLIDIRANI!F144+[2]KONSOLIDIRANI!F152+[2]KONSOLIDIRANI!F188</f>
        <v>170000</v>
      </c>
      <c r="G80" s="62">
        <f>+'[1]PR-RAS'!$E$370</f>
        <v>64573.88</v>
      </c>
      <c r="H80" s="79">
        <f t="shared" si="23"/>
        <v>8.0415790784557899</v>
      </c>
      <c r="I80" s="79">
        <f t="shared" si="24"/>
        <v>0.37984635294117647</v>
      </c>
    </row>
    <row r="81" spans="1:9">
      <c r="A81" s="61"/>
      <c r="B81" s="66">
        <v>4222</v>
      </c>
      <c r="C81" s="66" t="s">
        <v>267</v>
      </c>
      <c r="D81" s="62">
        <f>+'[1]PR-RAS'!$D$371</f>
        <v>0</v>
      </c>
      <c r="E81" s="62">
        <v>0</v>
      </c>
      <c r="F81" s="62">
        <v>0</v>
      </c>
      <c r="G81" s="62">
        <f>+'[1]PR-RAS'!$E$371</f>
        <v>0</v>
      </c>
      <c r="H81" s="67">
        <f t="shared" si="23"/>
        <v>0</v>
      </c>
      <c r="I81" s="67">
        <f t="shared" si="24"/>
        <v>0</v>
      </c>
    </row>
    <row r="82" spans="1:9">
      <c r="A82" s="61"/>
      <c r="B82" s="64">
        <v>4223</v>
      </c>
      <c r="C82" s="64" t="s">
        <v>268</v>
      </c>
      <c r="D82" s="62">
        <f>+'[1]PR-RAS'!$D$372</f>
        <v>0</v>
      </c>
      <c r="E82" s="62">
        <f>+[2]KONSOLIDIRANI!E145</f>
        <v>0</v>
      </c>
      <c r="F82" s="62">
        <f>+[2]KONSOLIDIRANI!F145</f>
        <v>10000</v>
      </c>
      <c r="G82" s="62">
        <f>+'[1]PR-RAS'!$E$372</f>
        <v>28435</v>
      </c>
      <c r="H82" s="79">
        <f t="shared" si="23"/>
        <v>0</v>
      </c>
      <c r="I82" s="79">
        <f t="shared" si="24"/>
        <v>2.8435000000000001</v>
      </c>
    </row>
    <row r="83" spans="1:9">
      <c r="A83" s="61"/>
      <c r="B83" s="66">
        <v>4225</v>
      </c>
      <c r="C83" s="66" t="s">
        <v>304</v>
      </c>
      <c r="D83" s="62">
        <f>+'[1]PR-RAS'!$D$374</f>
        <v>0</v>
      </c>
      <c r="E83" s="62">
        <v>0</v>
      </c>
      <c r="F83" s="62">
        <v>0</v>
      </c>
      <c r="G83" s="62">
        <f>+'[1]PR-RAS'!$E$374</f>
        <v>0</v>
      </c>
      <c r="H83" s="67">
        <f t="shared" si="23"/>
        <v>0</v>
      </c>
      <c r="I83" s="67">
        <f t="shared" si="24"/>
        <v>0</v>
      </c>
    </row>
    <row r="84" spans="1:9">
      <c r="A84" s="61"/>
      <c r="B84" s="66">
        <v>4226</v>
      </c>
      <c r="C84" s="66" t="s">
        <v>305</v>
      </c>
      <c r="D84" s="62">
        <f>+'[1]PR-RAS'!$D$375</f>
        <v>0</v>
      </c>
      <c r="E84" s="62">
        <v>0</v>
      </c>
      <c r="F84" s="62">
        <v>0</v>
      </c>
      <c r="G84" s="62">
        <f>+'[1]PR-RAS'!$E$375</f>
        <v>0</v>
      </c>
      <c r="H84" s="67">
        <f t="shared" si="23"/>
        <v>0</v>
      </c>
      <c r="I84" s="67">
        <f t="shared" si="24"/>
        <v>0</v>
      </c>
    </row>
    <row r="85" spans="1:9">
      <c r="A85" s="61"/>
      <c r="B85" s="66">
        <v>4227</v>
      </c>
      <c r="C85" s="66" t="s">
        <v>306</v>
      </c>
      <c r="D85" s="62">
        <f>+'[1]PR-RAS'!$D$376</f>
        <v>34631</v>
      </c>
      <c r="E85" s="62">
        <f>+[2]KONSOLIDIRANI!E90+[2]KONSOLIDIRANI!E146+[2]KONSOLIDIRANI!E153+[2]KONSOLIDIRANI!E154+[2]KONSOLIDIRANI!E192</f>
        <v>125000</v>
      </c>
      <c r="F85" s="62">
        <f>+[2]KONSOLIDIRANI!F90+[2]KONSOLIDIRANI!F146+[2]KONSOLIDIRANI!F153+[2]KONSOLIDIRANI!F154+[2]KONSOLIDIRANI!F192</f>
        <v>60600</v>
      </c>
      <c r="G85" s="62">
        <f>+'[1]PR-RAS'!$E$376</f>
        <v>12021.25</v>
      </c>
      <c r="H85" s="67">
        <f t="shared" si="23"/>
        <v>0.34712396407842683</v>
      </c>
      <c r="I85" s="67">
        <f t="shared" si="24"/>
        <v>0.19837046204620462</v>
      </c>
    </row>
    <row r="86" spans="1:9" ht="25.5">
      <c r="A86" s="55">
        <v>424</v>
      </c>
      <c r="B86" s="65"/>
      <c r="C86" s="65" t="s">
        <v>307</v>
      </c>
      <c r="D86" s="57">
        <f>+D87</f>
        <v>2411</v>
      </c>
      <c r="E86" s="57">
        <f t="shared" ref="E86:G86" si="28">+E87</f>
        <v>419600</v>
      </c>
      <c r="F86" s="57">
        <f t="shared" si="28"/>
        <v>427500</v>
      </c>
      <c r="G86" s="57">
        <f t="shared" si="28"/>
        <v>7277.19</v>
      </c>
      <c r="H86" s="67">
        <f t="shared" si="23"/>
        <v>3.0183284944006634</v>
      </c>
      <c r="I86" s="67">
        <f t="shared" si="24"/>
        <v>1.7022666666666665E-2</v>
      </c>
    </row>
    <row r="87" spans="1:9">
      <c r="A87" s="61"/>
      <c r="B87" s="66">
        <v>4241</v>
      </c>
      <c r="C87" s="66" t="s">
        <v>308</v>
      </c>
      <c r="D87" s="62">
        <f>+'[1]PR-RAS'!$D$384</f>
        <v>2411</v>
      </c>
      <c r="E87" s="62">
        <f>+[2]KONSOLIDIRANI!E91+[2]KONSOLIDIRANI!E147+[2]KONSOLIDIRANI!E182+[2]KONSOLIDIRANI!E191</f>
        <v>419600</v>
      </c>
      <c r="F87" s="62">
        <f>+[2]KONSOLIDIRANI!F91+[2]KONSOLIDIRANI!F147+[2]KONSOLIDIRANI!F182+[2]KONSOLIDIRANI!F191</f>
        <v>427500</v>
      </c>
      <c r="G87" s="62">
        <f>+'[1]PR-RAS'!$E$384</f>
        <v>7277.19</v>
      </c>
      <c r="H87" s="67">
        <f t="shared" si="23"/>
        <v>3.0183284944006634</v>
      </c>
      <c r="I87" s="67">
        <f t="shared" si="24"/>
        <v>1.7022666666666665E-2</v>
      </c>
    </row>
    <row r="88" spans="1:9">
      <c r="D88" s="52"/>
      <c r="E88" s="52"/>
      <c r="F88" s="52"/>
      <c r="G88" s="52"/>
      <c r="I88" s="53"/>
    </row>
    <row r="89" spans="1:9">
      <c r="D89" s="52"/>
      <c r="E89" s="52"/>
      <c r="F89" s="52"/>
      <c r="G89" s="52"/>
      <c r="I89" s="53"/>
    </row>
    <row r="90" spans="1:9">
      <c r="D90" s="52"/>
      <c r="E90" s="52"/>
      <c r="F90" s="52"/>
      <c r="G90" s="52"/>
      <c r="I90" s="53"/>
    </row>
    <row r="91" spans="1:9">
      <c r="D91" s="52"/>
      <c r="E91" s="52"/>
      <c r="F91" s="52"/>
      <c r="G91" s="52"/>
      <c r="I91" s="53"/>
    </row>
    <row r="92" spans="1:9">
      <c r="D92" s="52"/>
      <c r="E92" s="52"/>
      <c r="F92" s="52"/>
      <c r="G92" s="52"/>
      <c r="I92" s="53"/>
    </row>
    <row r="93" spans="1:9">
      <c r="D93" s="52"/>
      <c r="E93" s="52"/>
      <c r="F93" s="52"/>
      <c r="G93" s="52"/>
      <c r="I93" s="53"/>
    </row>
    <row r="94" spans="1:9">
      <c r="D94" s="52"/>
      <c r="E94" s="52"/>
      <c r="F94" s="52"/>
      <c r="G94" s="52"/>
      <c r="I94" s="53"/>
    </row>
    <row r="95" spans="1:9">
      <c r="D95" s="52"/>
      <c r="E95" s="52"/>
      <c r="F95" s="52"/>
      <c r="G95" s="52"/>
      <c r="I95" s="53"/>
    </row>
    <row r="96" spans="1:9">
      <c r="D96" s="52"/>
      <c r="E96" s="52"/>
      <c r="F96" s="52"/>
      <c r="G96" s="52"/>
      <c r="I96" s="53"/>
    </row>
    <row r="97" spans="4:9">
      <c r="D97" s="52"/>
      <c r="E97" s="52"/>
      <c r="F97" s="52"/>
      <c r="G97" s="52"/>
      <c r="I97" s="53"/>
    </row>
    <row r="98" spans="4:9">
      <c r="D98" s="52"/>
      <c r="E98" s="52"/>
      <c r="F98" s="52"/>
      <c r="G98" s="52"/>
      <c r="I98" s="53"/>
    </row>
    <row r="99" spans="4:9">
      <c r="D99" s="52"/>
      <c r="E99" s="52"/>
      <c r="F99" s="52"/>
      <c r="G99" s="52"/>
      <c r="I99" s="53"/>
    </row>
    <row r="100" spans="4:9">
      <c r="D100" s="52"/>
      <c r="E100" s="52"/>
      <c r="F100" s="52"/>
      <c r="G100" s="52"/>
      <c r="I100" s="53"/>
    </row>
    <row r="101" spans="4:9">
      <c r="D101" s="52"/>
      <c r="E101" s="52"/>
      <c r="F101" s="52"/>
      <c r="G101" s="52"/>
      <c r="I101" s="53"/>
    </row>
    <row r="102" spans="4:9">
      <c r="D102" s="52"/>
      <c r="E102" s="52"/>
      <c r="F102" s="52"/>
      <c r="G102" s="52"/>
      <c r="I102" s="53"/>
    </row>
    <row r="103" spans="4:9">
      <c r="D103" s="52"/>
      <c r="E103" s="52"/>
      <c r="F103" s="52"/>
      <c r="G103" s="52"/>
      <c r="I103" s="53"/>
    </row>
    <row r="104" spans="4:9">
      <c r="D104" s="52"/>
      <c r="E104" s="52"/>
      <c r="F104" s="52"/>
      <c r="G104" s="52"/>
      <c r="I104" s="53"/>
    </row>
    <row r="105" spans="4:9">
      <c r="D105" s="52"/>
      <c r="E105" s="52"/>
      <c r="F105" s="52"/>
      <c r="G105" s="52"/>
      <c r="I105" s="53"/>
    </row>
    <row r="106" spans="4:9">
      <c r="D106" s="52"/>
      <c r="E106" s="52"/>
      <c r="F106" s="52"/>
      <c r="G106" s="52"/>
      <c r="I106" s="53"/>
    </row>
    <row r="107" spans="4:9">
      <c r="D107" s="52"/>
      <c r="E107" s="52"/>
      <c r="F107" s="52"/>
      <c r="G107" s="52"/>
      <c r="I107" s="53"/>
    </row>
    <row r="108" spans="4:9">
      <c r="D108" s="52"/>
      <c r="E108" s="52"/>
      <c r="F108" s="52"/>
      <c r="G108" s="52"/>
      <c r="I108" s="53"/>
    </row>
    <row r="109" spans="4:9">
      <c r="D109" s="52"/>
      <c r="E109" s="52"/>
      <c r="F109" s="52"/>
      <c r="G109" s="52"/>
      <c r="I109" s="53"/>
    </row>
    <row r="110" spans="4:9">
      <c r="D110" s="52"/>
      <c r="E110" s="52"/>
      <c r="F110" s="52"/>
      <c r="G110" s="52"/>
      <c r="I110" s="53"/>
    </row>
    <row r="111" spans="4:9">
      <c r="D111" s="52"/>
      <c r="E111" s="52"/>
      <c r="F111" s="52"/>
      <c r="G111" s="52"/>
      <c r="I111" s="53"/>
    </row>
    <row r="112" spans="4:9">
      <c r="D112" s="52"/>
      <c r="E112" s="52"/>
      <c r="F112" s="52"/>
      <c r="G112" s="52"/>
      <c r="I112" s="53"/>
    </row>
    <row r="113" spans="4:9">
      <c r="D113" s="52"/>
      <c r="E113" s="52"/>
      <c r="F113" s="52"/>
      <c r="G113" s="52"/>
      <c r="I113" s="53"/>
    </row>
    <row r="114" spans="4:9">
      <c r="D114" s="52"/>
      <c r="E114" s="52"/>
      <c r="F114" s="52"/>
      <c r="G114" s="52"/>
      <c r="I114" s="53"/>
    </row>
    <row r="115" spans="4:9">
      <c r="D115" s="52"/>
      <c r="E115" s="52"/>
      <c r="F115" s="52"/>
      <c r="G115" s="52"/>
      <c r="I115" s="53"/>
    </row>
    <row r="116" spans="4:9">
      <c r="D116" s="52"/>
      <c r="E116" s="52"/>
      <c r="F116" s="52"/>
      <c r="G116" s="52"/>
      <c r="I116" s="53"/>
    </row>
    <row r="117" spans="4:9">
      <c r="D117" s="52"/>
      <c r="E117" s="52"/>
      <c r="F117" s="52"/>
      <c r="G117" s="52"/>
      <c r="I117" s="53"/>
    </row>
    <row r="118" spans="4:9">
      <c r="D118" s="52"/>
      <c r="E118" s="52"/>
      <c r="F118" s="52"/>
      <c r="G118" s="52"/>
      <c r="I118" s="53"/>
    </row>
    <row r="119" spans="4:9">
      <c r="D119" s="52"/>
      <c r="E119" s="52"/>
      <c r="F119" s="52"/>
      <c r="G119" s="52"/>
      <c r="I119" s="53"/>
    </row>
    <row r="120" spans="4:9">
      <c r="D120" s="52"/>
      <c r="E120" s="52"/>
      <c r="F120" s="52"/>
      <c r="G120" s="52"/>
      <c r="I120" s="53"/>
    </row>
    <row r="121" spans="4:9">
      <c r="D121" s="52"/>
      <c r="E121" s="52"/>
      <c r="F121" s="52"/>
      <c r="G121" s="52"/>
      <c r="I121" s="53"/>
    </row>
    <row r="122" spans="4:9">
      <c r="D122" s="52"/>
      <c r="E122" s="52"/>
      <c r="F122" s="52"/>
      <c r="G122" s="52"/>
      <c r="I122" s="53"/>
    </row>
    <row r="123" spans="4:9">
      <c r="D123" s="52"/>
      <c r="E123" s="52"/>
      <c r="F123" s="52"/>
      <c r="G123" s="52"/>
      <c r="I123" s="53"/>
    </row>
    <row r="124" spans="4:9">
      <c r="D124" s="52"/>
      <c r="E124" s="52"/>
      <c r="F124" s="52"/>
      <c r="G124" s="52"/>
      <c r="I124" s="53"/>
    </row>
    <row r="125" spans="4:9">
      <c r="D125" s="52"/>
      <c r="E125" s="52"/>
      <c r="F125" s="52"/>
      <c r="G125" s="52"/>
      <c r="I125" s="53"/>
    </row>
    <row r="126" spans="4:9">
      <c r="D126" s="52"/>
      <c r="E126" s="52"/>
      <c r="F126" s="52"/>
      <c r="G126" s="52"/>
      <c r="I126" s="53"/>
    </row>
    <row r="127" spans="4:9">
      <c r="D127" s="52"/>
      <c r="E127" s="52"/>
      <c r="F127" s="52"/>
      <c r="G127" s="52"/>
      <c r="I127" s="53"/>
    </row>
    <row r="128" spans="4:9">
      <c r="D128" s="52"/>
      <c r="E128" s="52"/>
      <c r="F128" s="52"/>
      <c r="G128" s="52"/>
      <c r="I128" s="53"/>
    </row>
    <row r="129" spans="4:9">
      <c r="D129" s="52"/>
      <c r="E129" s="52"/>
      <c r="F129" s="52"/>
      <c r="G129" s="52"/>
      <c r="I129" s="53"/>
    </row>
    <row r="130" spans="4:9">
      <c r="D130" s="52"/>
      <c r="E130" s="52"/>
      <c r="F130" s="52"/>
      <c r="G130" s="52"/>
      <c r="I130" s="53"/>
    </row>
    <row r="131" spans="4:9">
      <c r="D131" s="52"/>
      <c r="E131" s="52"/>
      <c r="F131" s="52"/>
      <c r="G131" s="52"/>
      <c r="I131" s="53"/>
    </row>
    <row r="132" spans="4:9">
      <c r="D132" s="52"/>
      <c r="E132" s="52"/>
      <c r="F132" s="52"/>
      <c r="G132" s="52"/>
      <c r="I132" s="53"/>
    </row>
    <row r="133" spans="4:9">
      <c r="D133" s="52"/>
      <c r="E133" s="52"/>
      <c r="F133" s="52"/>
      <c r="G133" s="52"/>
      <c r="I133" s="53"/>
    </row>
    <row r="134" spans="4:9">
      <c r="D134" s="52"/>
      <c r="E134" s="52"/>
      <c r="F134" s="52"/>
      <c r="G134" s="52"/>
      <c r="I134" s="53"/>
    </row>
    <row r="135" spans="4:9">
      <c r="D135" s="52"/>
      <c r="E135" s="52"/>
      <c r="F135" s="52"/>
      <c r="G135" s="52"/>
      <c r="I135" s="53"/>
    </row>
    <row r="136" spans="4:9">
      <c r="D136" s="52"/>
      <c r="E136" s="52"/>
      <c r="F136" s="52"/>
      <c r="G136" s="52"/>
      <c r="I136" s="53"/>
    </row>
    <row r="137" spans="4:9">
      <c r="D137" s="52"/>
      <c r="E137" s="52"/>
      <c r="F137" s="52"/>
      <c r="G137" s="52"/>
      <c r="I137" s="53"/>
    </row>
    <row r="138" spans="4:9">
      <c r="D138" s="52"/>
      <c r="E138" s="52"/>
      <c r="F138" s="52"/>
      <c r="G138" s="52"/>
      <c r="I138" s="53"/>
    </row>
    <row r="139" spans="4:9">
      <c r="D139" s="52"/>
      <c r="E139" s="52"/>
      <c r="F139" s="52"/>
      <c r="G139" s="52"/>
      <c r="I139" s="53"/>
    </row>
    <row r="140" spans="4:9">
      <c r="D140" s="52"/>
      <c r="E140" s="52"/>
      <c r="F140" s="52"/>
      <c r="G140" s="52"/>
      <c r="I140" s="53"/>
    </row>
    <row r="141" spans="4:9">
      <c r="D141" s="54"/>
      <c r="E141" s="54"/>
      <c r="F141" s="54"/>
      <c r="G141" s="54"/>
      <c r="I141" s="53"/>
    </row>
    <row r="142" spans="4:9">
      <c r="D142" s="54"/>
      <c r="E142" s="54"/>
      <c r="F142" s="54"/>
      <c r="G142" s="54"/>
      <c r="I142" s="53"/>
    </row>
    <row r="143" spans="4:9">
      <c r="D143" s="54"/>
      <c r="E143" s="54"/>
      <c r="F143" s="54"/>
      <c r="G143" s="54"/>
      <c r="I143" s="53"/>
    </row>
    <row r="144" spans="4:9">
      <c r="D144" s="54"/>
      <c r="E144" s="54"/>
      <c r="F144" s="54"/>
      <c r="G144" s="54"/>
      <c r="I144" s="53"/>
    </row>
    <row r="145" spans="4:9">
      <c r="D145" s="54"/>
      <c r="E145" s="54"/>
      <c r="F145" s="54"/>
      <c r="G145" s="54"/>
      <c r="I145" s="53"/>
    </row>
    <row r="146" spans="4:9">
      <c r="D146" s="54"/>
      <c r="E146" s="54"/>
      <c r="F146" s="54"/>
      <c r="G146" s="54"/>
      <c r="I146" s="53"/>
    </row>
    <row r="147" spans="4:9">
      <c r="D147" s="54"/>
      <c r="E147" s="54"/>
      <c r="F147" s="54"/>
      <c r="G147" s="54"/>
      <c r="I147" s="53"/>
    </row>
    <row r="148" spans="4:9">
      <c r="D148" s="54"/>
      <c r="E148" s="54"/>
      <c r="F148" s="54"/>
      <c r="G148" s="54"/>
      <c r="I148" s="53"/>
    </row>
    <row r="149" spans="4:9">
      <c r="D149" s="54"/>
      <c r="E149" s="54"/>
      <c r="F149" s="54"/>
      <c r="G149" s="54"/>
      <c r="I149" s="53"/>
    </row>
    <row r="150" spans="4:9">
      <c r="D150" s="54"/>
      <c r="E150" s="54"/>
      <c r="F150" s="54"/>
      <c r="G150" s="54"/>
      <c r="I150" s="53"/>
    </row>
    <row r="151" spans="4:9">
      <c r="D151" s="54"/>
      <c r="E151" s="54"/>
      <c r="F151" s="54"/>
      <c r="G151" s="54"/>
      <c r="I151" s="53"/>
    </row>
    <row r="152" spans="4:9">
      <c r="D152" s="54"/>
      <c r="E152" s="54"/>
      <c r="F152" s="54"/>
      <c r="G152" s="54"/>
      <c r="I152" s="53"/>
    </row>
    <row r="153" spans="4:9">
      <c r="D153" s="54"/>
      <c r="E153" s="54"/>
      <c r="F153" s="54"/>
      <c r="G153" s="54"/>
      <c r="I153" s="53"/>
    </row>
    <row r="154" spans="4:9">
      <c r="D154" s="54"/>
      <c r="E154" s="54"/>
      <c r="F154" s="54"/>
      <c r="G154" s="54"/>
      <c r="I154" s="53"/>
    </row>
    <row r="155" spans="4:9">
      <c r="D155" s="54"/>
      <c r="E155" s="54"/>
      <c r="F155" s="54"/>
      <c r="G155" s="54"/>
      <c r="I155" s="53"/>
    </row>
    <row r="156" spans="4:9">
      <c r="D156" s="54"/>
      <c r="E156" s="54"/>
      <c r="F156" s="54"/>
      <c r="G156" s="54"/>
      <c r="I156" s="53"/>
    </row>
    <row r="157" spans="4:9">
      <c r="D157" s="54"/>
      <c r="E157" s="54"/>
      <c r="F157" s="54"/>
      <c r="G157" s="54"/>
      <c r="I157" s="53"/>
    </row>
    <row r="158" spans="4:9">
      <c r="D158" s="54"/>
      <c r="E158" s="54"/>
      <c r="F158" s="54"/>
      <c r="G158" s="54"/>
      <c r="I158" s="53"/>
    </row>
    <row r="159" spans="4:9">
      <c r="D159" s="54"/>
      <c r="E159" s="54"/>
      <c r="F159" s="54"/>
      <c r="G159" s="54"/>
      <c r="I159" s="53"/>
    </row>
    <row r="160" spans="4:9">
      <c r="D160" s="54"/>
      <c r="E160" s="54"/>
      <c r="F160" s="54"/>
      <c r="G160" s="54"/>
      <c r="I160" s="53"/>
    </row>
    <row r="161" spans="4:9">
      <c r="D161" s="54"/>
      <c r="E161" s="54"/>
      <c r="F161" s="54"/>
      <c r="G161" s="54"/>
      <c r="I161" s="53"/>
    </row>
    <row r="162" spans="4:9">
      <c r="D162" s="54"/>
      <c r="E162" s="54"/>
      <c r="F162" s="54"/>
      <c r="G162" s="54"/>
      <c r="I162" s="53"/>
    </row>
    <row r="163" spans="4:9">
      <c r="D163" s="54"/>
      <c r="E163" s="54"/>
      <c r="F163" s="54"/>
      <c r="G163" s="54"/>
      <c r="I163" s="53"/>
    </row>
    <row r="164" spans="4:9">
      <c r="D164" s="54"/>
      <c r="E164" s="54"/>
      <c r="F164" s="54"/>
      <c r="G164" s="54"/>
      <c r="I164" s="53"/>
    </row>
    <row r="165" spans="4:9">
      <c r="D165" s="54"/>
      <c r="E165" s="54"/>
      <c r="F165" s="54"/>
      <c r="G165" s="54"/>
      <c r="I165" s="53"/>
    </row>
    <row r="166" spans="4:9">
      <c r="D166" s="54"/>
      <c r="E166" s="54"/>
      <c r="F166" s="54"/>
      <c r="G166" s="54"/>
      <c r="I166" s="53"/>
    </row>
    <row r="167" spans="4:9">
      <c r="D167" s="54"/>
      <c r="E167" s="54"/>
      <c r="F167" s="54"/>
      <c r="G167" s="54"/>
    </row>
    <row r="168" spans="4:9">
      <c r="D168" s="54"/>
      <c r="E168" s="54"/>
      <c r="F168" s="54"/>
      <c r="G168" s="54"/>
    </row>
    <row r="169" spans="4:9">
      <c r="D169" s="54"/>
      <c r="E169" s="54"/>
      <c r="F169" s="54"/>
      <c r="G169" s="54"/>
    </row>
    <row r="170" spans="4:9">
      <c r="D170" s="54"/>
      <c r="E170" s="54"/>
      <c r="F170" s="54"/>
      <c r="G170" s="54"/>
    </row>
    <row r="171" spans="4:9">
      <c r="D171" s="54"/>
      <c r="E171" s="54"/>
      <c r="F171" s="54"/>
      <c r="G171" s="54"/>
    </row>
    <row r="172" spans="4:9">
      <c r="D172" s="54"/>
      <c r="E172" s="54"/>
      <c r="F172" s="54"/>
      <c r="G172" s="54"/>
    </row>
    <row r="173" spans="4:9">
      <c r="D173" s="54"/>
      <c r="E173" s="54"/>
      <c r="F173" s="54"/>
      <c r="G173" s="54"/>
    </row>
    <row r="174" spans="4:9">
      <c r="D174" s="54"/>
      <c r="E174" s="54"/>
      <c r="F174" s="54"/>
      <c r="G174" s="54"/>
    </row>
    <row r="175" spans="4:9">
      <c r="D175" s="54"/>
      <c r="E175" s="54"/>
      <c r="F175" s="54"/>
      <c r="G175" s="54"/>
    </row>
  </sheetData>
  <mergeCells count="2">
    <mergeCell ref="A1:I1"/>
    <mergeCell ref="A2:I2"/>
  </mergeCells>
  <printOptions horizontalCentered="1"/>
  <pageMargins left="0.19685039370078741" right="0.19685039370078741" top="0.78740157480314965" bottom="0.39370078740157483" header="0.11811023622047245" footer="0.19685039370078741"/>
  <pageSetup paperSize="9" scale="90" firstPageNumber="552" fitToWidth="0" fitToHeight="0" orientation="landscape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84945-E22D-4E43-95EE-3C3182F82B95}">
  <sheetPr codeName="Sheet10"/>
  <dimension ref="A1:K149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7" sqref="D27:G27"/>
    </sheetView>
  </sheetViews>
  <sheetFormatPr defaultRowHeight="12.75"/>
  <cols>
    <col min="1" max="1" width="4.28515625" style="81" customWidth="1"/>
    <col min="2" max="2" width="5.28515625" style="81" customWidth="1"/>
    <col min="3" max="3" width="57" style="81" bestFit="1" customWidth="1"/>
    <col min="4" max="4" width="13.7109375" style="81" customWidth="1"/>
    <col min="5" max="5" width="13.140625" style="81" customWidth="1"/>
    <col min="6" max="7" width="13.7109375" style="81" customWidth="1"/>
    <col min="8" max="9" width="9.5703125" style="81" customWidth="1"/>
    <col min="10" max="10" width="10.5703125" style="81" customWidth="1"/>
    <col min="11" max="11" width="9" style="81" customWidth="1"/>
    <col min="12" max="257" width="9.140625" style="81"/>
    <col min="258" max="258" width="4.28515625" style="81" customWidth="1"/>
    <col min="259" max="259" width="5.28515625" style="81" customWidth="1"/>
    <col min="260" max="260" width="44.85546875" style="81" customWidth="1"/>
    <col min="261" max="261" width="13.7109375" style="81" customWidth="1"/>
    <col min="262" max="262" width="13.140625" style="81" customWidth="1"/>
    <col min="263" max="263" width="13.7109375" style="81" customWidth="1"/>
    <col min="264" max="265" width="9.5703125" style="81" customWidth="1"/>
    <col min="266" max="267" width="0" style="81" hidden="1" customWidth="1"/>
    <col min="268" max="513" width="9.140625" style="81"/>
    <col min="514" max="514" width="4.28515625" style="81" customWidth="1"/>
    <col min="515" max="515" width="5.28515625" style="81" customWidth="1"/>
    <col min="516" max="516" width="44.85546875" style="81" customWidth="1"/>
    <col min="517" max="517" width="13.7109375" style="81" customWidth="1"/>
    <col min="518" max="518" width="13.140625" style="81" customWidth="1"/>
    <col min="519" max="519" width="13.7109375" style="81" customWidth="1"/>
    <col min="520" max="521" width="9.5703125" style="81" customWidth="1"/>
    <col min="522" max="523" width="0" style="81" hidden="1" customWidth="1"/>
    <col min="524" max="769" width="9.140625" style="81"/>
    <col min="770" max="770" width="4.28515625" style="81" customWidth="1"/>
    <col min="771" max="771" width="5.28515625" style="81" customWidth="1"/>
    <col min="772" max="772" width="44.85546875" style="81" customWidth="1"/>
    <col min="773" max="773" width="13.7109375" style="81" customWidth="1"/>
    <col min="774" max="774" width="13.140625" style="81" customWidth="1"/>
    <col min="775" max="775" width="13.7109375" style="81" customWidth="1"/>
    <col min="776" max="777" width="9.5703125" style="81" customWidth="1"/>
    <col min="778" max="779" width="0" style="81" hidden="1" customWidth="1"/>
    <col min="780" max="1025" width="9.140625" style="81"/>
    <col min="1026" max="1026" width="4.28515625" style="81" customWidth="1"/>
    <col min="1027" max="1027" width="5.28515625" style="81" customWidth="1"/>
    <col min="1028" max="1028" width="44.85546875" style="81" customWidth="1"/>
    <col min="1029" max="1029" width="13.7109375" style="81" customWidth="1"/>
    <col min="1030" max="1030" width="13.140625" style="81" customWidth="1"/>
    <col min="1031" max="1031" width="13.7109375" style="81" customWidth="1"/>
    <col min="1032" max="1033" width="9.5703125" style="81" customWidth="1"/>
    <col min="1034" max="1035" width="0" style="81" hidden="1" customWidth="1"/>
    <col min="1036" max="1281" width="9.140625" style="81"/>
    <col min="1282" max="1282" width="4.28515625" style="81" customWidth="1"/>
    <col min="1283" max="1283" width="5.28515625" style="81" customWidth="1"/>
    <col min="1284" max="1284" width="44.85546875" style="81" customWidth="1"/>
    <col min="1285" max="1285" width="13.7109375" style="81" customWidth="1"/>
    <col min="1286" max="1286" width="13.140625" style="81" customWidth="1"/>
    <col min="1287" max="1287" width="13.7109375" style="81" customWidth="1"/>
    <col min="1288" max="1289" width="9.5703125" style="81" customWidth="1"/>
    <col min="1290" max="1291" width="0" style="81" hidden="1" customWidth="1"/>
    <col min="1292" max="1537" width="9.140625" style="81"/>
    <col min="1538" max="1538" width="4.28515625" style="81" customWidth="1"/>
    <col min="1539" max="1539" width="5.28515625" style="81" customWidth="1"/>
    <col min="1540" max="1540" width="44.85546875" style="81" customWidth="1"/>
    <col min="1541" max="1541" width="13.7109375" style="81" customWidth="1"/>
    <col min="1542" max="1542" width="13.140625" style="81" customWidth="1"/>
    <col min="1543" max="1543" width="13.7109375" style="81" customWidth="1"/>
    <col min="1544" max="1545" width="9.5703125" style="81" customWidth="1"/>
    <col min="1546" max="1547" width="0" style="81" hidden="1" customWidth="1"/>
    <col min="1548" max="1793" width="9.140625" style="81"/>
    <col min="1794" max="1794" width="4.28515625" style="81" customWidth="1"/>
    <col min="1795" max="1795" width="5.28515625" style="81" customWidth="1"/>
    <col min="1796" max="1796" width="44.85546875" style="81" customWidth="1"/>
    <col min="1797" max="1797" width="13.7109375" style="81" customWidth="1"/>
    <col min="1798" max="1798" width="13.140625" style="81" customWidth="1"/>
    <col min="1799" max="1799" width="13.7109375" style="81" customWidth="1"/>
    <col min="1800" max="1801" width="9.5703125" style="81" customWidth="1"/>
    <col min="1802" max="1803" width="0" style="81" hidden="1" customWidth="1"/>
    <col min="1804" max="2049" width="9.140625" style="81"/>
    <col min="2050" max="2050" width="4.28515625" style="81" customWidth="1"/>
    <col min="2051" max="2051" width="5.28515625" style="81" customWidth="1"/>
    <col min="2052" max="2052" width="44.85546875" style="81" customWidth="1"/>
    <col min="2053" max="2053" width="13.7109375" style="81" customWidth="1"/>
    <col min="2054" max="2054" width="13.140625" style="81" customWidth="1"/>
    <col min="2055" max="2055" width="13.7109375" style="81" customWidth="1"/>
    <col min="2056" max="2057" width="9.5703125" style="81" customWidth="1"/>
    <col min="2058" max="2059" width="0" style="81" hidden="1" customWidth="1"/>
    <col min="2060" max="2305" width="9.140625" style="81"/>
    <col min="2306" max="2306" width="4.28515625" style="81" customWidth="1"/>
    <col min="2307" max="2307" width="5.28515625" style="81" customWidth="1"/>
    <col min="2308" max="2308" width="44.85546875" style="81" customWidth="1"/>
    <col min="2309" max="2309" width="13.7109375" style="81" customWidth="1"/>
    <col min="2310" max="2310" width="13.140625" style="81" customWidth="1"/>
    <col min="2311" max="2311" width="13.7109375" style="81" customWidth="1"/>
    <col min="2312" max="2313" width="9.5703125" style="81" customWidth="1"/>
    <col min="2314" max="2315" width="0" style="81" hidden="1" customWidth="1"/>
    <col min="2316" max="2561" width="9.140625" style="81"/>
    <col min="2562" max="2562" width="4.28515625" style="81" customWidth="1"/>
    <col min="2563" max="2563" width="5.28515625" style="81" customWidth="1"/>
    <col min="2564" max="2564" width="44.85546875" style="81" customWidth="1"/>
    <col min="2565" max="2565" width="13.7109375" style="81" customWidth="1"/>
    <col min="2566" max="2566" width="13.140625" style="81" customWidth="1"/>
    <col min="2567" max="2567" width="13.7109375" style="81" customWidth="1"/>
    <col min="2568" max="2569" width="9.5703125" style="81" customWidth="1"/>
    <col min="2570" max="2571" width="0" style="81" hidden="1" customWidth="1"/>
    <col min="2572" max="2817" width="9.140625" style="81"/>
    <col min="2818" max="2818" width="4.28515625" style="81" customWidth="1"/>
    <col min="2819" max="2819" width="5.28515625" style="81" customWidth="1"/>
    <col min="2820" max="2820" width="44.85546875" style="81" customWidth="1"/>
    <col min="2821" max="2821" width="13.7109375" style="81" customWidth="1"/>
    <col min="2822" max="2822" width="13.140625" style="81" customWidth="1"/>
    <col min="2823" max="2823" width="13.7109375" style="81" customWidth="1"/>
    <col min="2824" max="2825" width="9.5703125" style="81" customWidth="1"/>
    <col min="2826" max="2827" width="0" style="81" hidden="1" customWidth="1"/>
    <col min="2828" max="3073" width="9.140625" style="81"/>
    <col min="3074" max="3074" width="4.28515625" style="81" customWidth="1"/>
    <col min="3075" max="3075" width="5.28515625" style="81" customWidth="1"/>
    <col min="3076" max="3076" width="44.85546875" style="81" customWidth="1"/>
    <col min="3077" max="3077" width="13.7109375" style="81" customWidth="1"/>
    <col min="3078" max="3078" width="13.140625" style="81" customWidth="1"/>
    <col min="3079" max="3079" width="13.7109375" style="81" customWidth="1"/>
    <col min="3080" max="3081" width="9.5703125" style="81" customWidth="1"/>
    <col min="3082" max="3083" width="0" style="81" hidden="1" customWidth="1"/>
    <col min="3084" max="3329" width="9.140625" style="81"/>
    <col min="3330" max="3330" width="4.28515625" style="81" customWidth="1"/>
    <col min="3331" max="3331" width="5.28515625" style="81" customWidth="1"/>
    <col min="3332" max="3332" width="44.85546875" style="81" customWidth="1"/>
    <col min="3333" max="3333" width="13.7109375" style="81" customWidth="1"/>
    <col min="3334" max="3334" width="13.140625" style="81" customWidth="1"/>
    <col min="3335" max="3335" width="13.7109375" style="81" customWidth="1"/>
    <col min="3336" max="3337" width="9.5703125" style="81" customWidth="1"/>
    <col min="3338" max="3339" width="0" style="81" hidden="1" customWidth="1"/>
    <col min="3340" max="3585" width="9.140625" style="81"/>
    <col min="3586" max="3586" width="4.28515625" style="81" customWidth="1"/>
    <col min="3587" max="3587" width="5.28515625" style="81" customWidth="1"/>
    <col min="3588" max="3588" width="44.85546875" style="81" customWidth="1"/>
    <col min="3589" max="3589" width="13.7109375" style="81" customWidth="1"/>
    <col min="3590" max="3590" width="13.140625" style="81" customWidth="1"/>
    <col min="3591" max="3591" width="13.7109375" style="81" customWidth="1"/>
    <col min="3592" max="3593" width="9.5703125" style="81" customWidth="1"/>
    <col min="3594" max="3595" width="0" style="81" hidden="1" customWidth="1"/>
    <col min="3596" max="3841" width="9.140625" style="81"/>
    <col min="3842" max="3842" width="4.28515625" style="81" customWidth="1"/>
    <col min="3843" max="3843" width="5.28515625" style="81" customWidth="1"/>
    <col min="3844" max="3844" width="44.85546875" style="81" customWidth="1"/>
    <col min="3845" max="3845" width="13.7109375" style="81" customWidth="1"/>
    <col min="3846" max="3846" width="13.140625" style="81" customWidth="1"/>
    <col min="3847" max="3847" width="13.7109375" style="81" customWidth="1"/>
    <col min="3848" max="3849" width="9.5703125" style="81" customWidth="1"/>
    <col min="3850" max="3851" width="0" style="81" hidden="1" customWidth="1"/>
    <col min="3852" max="4097" width="9.140625" style="81"/>
    <col min="4098" max="4098" width="4.28515625" style="81" customWidth="1"/>
    <col min="4099" max="4099" width="5.28515625" style="81" customWidth="1"/>
    <col min="4100" max="4100" width="44.85546875" style="81" customWidth="1"/>
    <col min="4101" max="4101" width="13.7109375" style="81" customWidth="1"/>
    <col min="4102" max="4102" width="13.140625" style="81" customWidth="1"/>
    <col min="4103" max="4103" width="13.7109375" style="81" customWidth="1"/>
    <col min="4104" max="4105" width="9.5703125" style="81" customWidth="1"/>
    <col min="4106" max="4107" width="0" style="81" hidden="1" customWidth="1"/>
    <col min="4108" max="4353" width="9.140625" style="81"/>
    <col min="4354" max="4354" width="4.28515625" style="81" customWidth="1"/>
    <col min="4355" max="4355" width="5.28515625" style="81" customWidth="1"/>
    <col min="4356" max="4356" width="44.85546875" style="81" customWidth="1"/>
    <col min="4357" max="4357" width="13.7109375" style="81" customWidth="1"/>
    <col min="4358" max="4358" width="13.140625" style="81" customWidth="1"/>
    <col min="4359" max="4359" width="13.7109375" style="81" customWidth="1"/>
    <col min="4360" max="4361" width="9.5703125" style="81" customWidth="1"/>
    <col min="4362" max="4363" width="0" style="81" hidden="1" customWidth="1"/>
    <col min="4364" max="4609" width="9.140625" style="81"/>
    <col min="4610" max="4610" width="4.28515625" style="81" customWidth="1"/>
    <col min="4611" max="4611" width="5.28515625" style="81" customWidth="1"/>
    <col min="4612" max="4612" width="44.85546875" style="81" customWidth="1"/>
    <col min="4613" max="4613" width="13.7109375" style="81" customWidth="1"/>
    <col min="4614" max="4614" width="13.140625" style="81" customWidth="1"/>
    <col min="4615" max="4615" width="13.7109375" style="81" customWidth="1"/>
    <col min="4616" max="4617" width="9.5703125" style="81" customWidth="1"/>
    <col min="4618" max="4619" width="0" style="81" hidden="1" customWidth="1"/>
    <col min="4620" max="4865" width="9.140625" style="81"/>
    <col min="4866" max="4866" width="4.28515625" style="81" customWidth="1"/>
    <col min="4867" max="4867" width="5.28515625" style="81" customWidth="1"/>
    <col min="4868" max="4868" width="44.85546875" style="81" customWidth="1"/>
    <col min="4869" max="4869" width="13.7109375" style="81" customWidth="1"/>
    <col min="4870" max="4870" width="13.140625" style="81" customWidth="1"/>
    <col min="4871" max="4871" width="13.7109375" style="81" customWidth="1"/>
    <col min="4872" max="4873" width="9.5703125" style="81" customWidth="1"/>
    <col min="4874" max="4875" width="0" style="81" hidden="1" customWidth="1"/>
    <col min="4876" max="5121" width="9.140625" style="81"/>
    <col min="5122" max="5122" width="4.28515625" style="81" customWidth="1"/>
    <col min="5123" max="5123" width="5.28515625" style="81" customWidth="1"/>
    <col min="5124" max="5124" width="44.85546875" style="81" customWidth="1"/>
    <col min="5125" max="5125" width="13.7109375" style="81" customWidth="1"/>
    <col min="5126" max="5126" width="13.140625" style="81" customWidth="1"/>
    <col min="5127" max="5127" width="13.7109375" style="81" customWidth="1"/>
    <col min="5128" max="5129" width="9.5703125" style="81" customWidth="1"/>
    <col min="5130" max="5131" width="0" style="81" hidden="1" customWidth="1"/>
    <col min="5132" max="5377" width="9.140625" style="81"/>
    <col min="5378" max="5378" width="4.28515625" style="81" customWidth="1"/>
    <col min="5379" max="5379" width="5.28515625" style="81" customWidth="1"/>
    <col min="5380" max="5380" width="44.85546875" style="81" customWidth="1"/>
    <col min="5381" max="5381" width="13.7109375" style="81" customWidth="1"/>
    <col min="5382" max="5382" width="13.140625" style="81" customWidth="1"/>
    <col min="5383" max="5383" width="13.7109375" style="81" customWidth="1"/>
    <col min="5384" max="5385" width="9.5703125" style="81" customWidth="1"/>
    <col min="5386" max="5387" width="0" style="81" hidden="1" customWidth="1"/>
    <col min="5388" max="5633" width="9.140625" style="81"/>
    <col min="5634" max="5634" width="4.28515625" style="81" customWidth="1"/>
    <col min="5635" max="5635" width="5.28515625" style="81" customWidth="1"/>
    <col min="5636" max="5636" width="44.85546875" style="81" customWidth="1"/>
    <col min="5637" max="5637" width="13.7109375" style="81" customWidth="1"/>
    <col min="5638" max="5638" width="13.140625" style="81" customWidth="1"/>
    <col min="5639" max="5639" width="13.7109375" style="81" customWidth="1"/>
    <col min="5640" max="5641" width="9.5703125" style="81" customWidth="1"/>
    <col min="5642" max="5643" width="0" style="81" hidden="1" customWidth="1"/>
    <col min="5644" max="5889" width="9.140625" style="81"/>
    <col min="5890" max="5890" width="4.28515625" style="81" customWidth="1"/>
    <col min="5891" max="5891" width="5.28515625" style="81" customWidth="1"/>
    <col min="5892" max="5892" width="44.85546875" style="81" customWidth="1"/>
    <col min="5893" max="5893" width="13.7109375" style="81" customWidth="1"/>
    <col min="5894" max="5894" width="13.140625" style="81" customWidth="1"/>
    <col min="5895" max="5895" width="13.7109375" style="81" customWidth="1"/>
    <col min="5896" max="5897" width="9.5703125" style="81" customWidth="1"/>
    <col min="5898" max="5899" width="0" style="81" hidden="1" customWidth="1"/>
    <col min="5900" max="6145" width="9.140625" style="81"/>
    <col min="6146" max="6146" width="4.28515625" style="81" customWidth="1"/>
    <col min="6147" max="6147" width="5.28515625" style="81" customWidth="1"/>
    <col min="6148" max="6148" width="44.85546875" style="81" customWidth="1"/>
    <col min="6149" max="6149" width="13.7109375" style="81" customWidth="1"/>
    <col min="6150" max="6150" width="13.140625" style="81" customWidth="1"/>
    <col min="6151" max="6151" width="13.7109375" style="81" customWidth="1"/>
    <col min="6152" max="6153" width="9.5703125" style="81" customWidth="1"/>
    <col min="6154" max="6155" width="0" style="81" hidden="1" customWidth="1"/>
    <col min="6156" max="6401" width="9.140625" style="81"/>
    <col min="6402" max="6402" width="4.28515625" style="81" customWidth="1"/>
    <col min="6403" max="6403" width="5.28515625" style="81" customWidth="1"/>
    <col min="6404" max="6404" width="44.85546875" style="81" customWidth="1"/>
    <col min="6405" max="6405" width="13.7109375" style="81" customWidth="1"/>
    <col min="6406" max="6406" width="13.140625" style="81" customWidth="1"/>
    <col min="6407" max="6407" width="13.7109375" style="81" customWidth="1"/>
    <col min="6408" max="6409" width="9.5703125" style="81" customWidth="1"/>
    <col min="6410" max="6411" width="0" style="81" hidden="1" customWidth="1"/>
    <col min="6412" max="6657" width="9.140625" style="81"/>
    <col min="6658" max="6658" width="4.28515625" style="81" customWidth="1"/>
    <col min="6659" max="6659" width="5.28515625" style="81" customWidth="1"/>
    <col min="6660" max="6660" width="44.85546875" style="81" customWidth="1"/>
    <col min="6661" max="6661" width="13.7109375" style="81" customWidth="1"/>
    <col min="6662" max="6662" width="13.140625" style="81" customWidth="1"/>
    <col min="6663" max="6663" width="13.7109375" style="81" customWidth="1"/>
    <col min="6664" max="6665" width="9.5703125" style="81" customWidth="1"/>
    <col min="6666" max="6667" width="0" style="81" hidden="1" customWidth="1"/>
    <col min="6668" max="6913" width="9.140625" style="81"/>
    <col min="6914" max="6914" width="4.28515625" style="81" customWidth="1"/>
    <col min="6915" max="6915" width="5.28515625" style="81" customWidth="1"/>
    <col min="6916" max="6916" width="44.85546875" style="81" customWidth="1"/>
    <col min="6917" max="6917" width="13.7109375" style="81" customWidth="1"/>
    <col min="6918" max="6918" width="13.140625" style="81" customWidth="1"/>
    <col min="6919" max="6919" width="13.7109375" style="81" customWidth="1"/>
    <col min="6920" max="6921" width="9.5703125" style="81" customWidth="1"/>
    <col min="6922" max="6923" width="0" style="81" hidden="1" customWidth="1"/>
    <col min="6924" max="7169" width="9.140625" style="81"/>
    <col min="7170" max="7170" width="4.28515625" style="81" customWidth="1"/>
    <col min="7171" max="7171" width="5.28515625" style="81" customWidth="1"/>
    <col min="7172" max="7172" width="44.85546875" style="81" customWidth="1"/>
    <col min="7173" max="7173" width="13.7109375" style="81" customWidth="1"/>
    <col min="7174" max="7174" width="13.140625" style="81" customWidth="1"/>
    <col min="7175" max="7175" width="13.7109375" style="81" customWidth="1"/>
    <col min="7176" max="7177" width="9.5703125" style="81" customWidth="1"/>
    <col min="7178" max="7179" width="0" style="81" hidden="1" customWidth="1"/>
    <col min="7180" max="7425" width="9.140625" style="81"/>
    <col min="7426" max="7426" width="4.28515625" style="81" customWidth="1"/>
    <col min="7427" max="7427" width="5.28515625" style="81" customWidth="1"/>
    <col min="7428" max="7428" width="44.85546875" style="81" customWidth="1"/>
    <col min="7429" max="7429" width="13.7109375" style="81" customWidth="1"/>
    <col min="7430" max="7430" width="13.140625" style="81" customWidth="1"/>
    <col min="7431" max="7431" width="13.7109375" style="81" customWidth="1"/>
    <col min="7432" max="7433" width="9.5703125" style="81" customWidth="1"/>
    <col min="7434" max="7435" width="0" style="81" hidden="1" customWidth="1"/>
    <col min="7436" max="7681" width="9.140625" style="81"/>
    <col min="7682" max="7682" width="4.28515625" style="81" customWidth="1"/>
    <col min="7683" max="7683" width="5.28515625" style="81" customWidth="1"/>
    <col min="7684" max="7684" width="44.85546875" style="81" customWidth="1"/>
    <col min="7685" max="7685" width="13.7109375" style="81" customWidth="1"/>
    <col min="7686" max="7686" width="13.140625" style="81" customWidth="1"/>
    <col min="7687" max="7687" width="13.7109375" style="81" customWidth="1"/>
    <col min="7688" max="7689" width="9.5703125" style="81" customWidth="1"/>
    <col min="7690" max="7691" width="0" style="81" hidden="1" customWidth="1"/>
    <col min="7692" max="7937" width="9.140625" style="81"/>
    <col min="7938" max="7938" width="4.28515625" style="81" customWidth="1"/>
    <col min="7939" max="7939" width="5.28515625" style="81" customWidth="1"/>
    <col min="7940" max="7940" width="44.85546875" style="81" customWidth="1"/>
    <col min="7941" max="7941" width="13.7109375" style="81" customWidth="1"/>
    <col min="7942" max="7942" width="13.140625" style="81" customWidth="1"/>
    <col min="7943" max="7943" width="13.7109375" style="81" customWidth="1"/>
    <col min="7944" max="7945" width="9.5703125" style="81" customWidth="1"/>
    <col min="7946" max="7947" width="0" style="81" hidden="1" customWidth="1"/>
    <col min="7948" max="8193" width="9.140625" style="81"/>
    <col min="8194" max="8194" width="4.28515625" style="81" customWidth="1"/>
    <col min="8195" max="8195" width="5.28515625" style="81" customWidth="1"/>
    <col min="8196" max="8196" width="44.85546875" style="81" customWidth="1"/>
    <col min="8197" max="8197" width="13.7109375" style="81" customWidth="1"/>
    <col min="8198" max="8198" width="13.140625" style="81" customWidth="1"/>
    <col min="8199" max="8199" width="13.7109375" style="81" customWidth="1"/>
    <col min="8200" max="8201" width="9.5703125" style="81" customWidth="1"/>
    <col min="8202" max="8203" width="0" style="81" hidden="1" customWidth="1"/>
    <col min="8204" max="8449" width="9.140625" style="81"/>
    <col min="8450" max="8450" width="4.28515625" style="81" customWidth="1"/>
    <col min="8451" max="8451" width="5.28515625" style="81" customWidth="1"/>
    <col min="8452" max="8452" width="44.85546875" style="81" customWidth="1"/>
    <col min="8453" max="8453" width="13.7109375" style="81" customWidth="1"/>
    <col min="8454" max="8454" width="13.140625" style="81" customWidth="1"/>
    <col min="8455" max="8455" width="13.7109375" style="81" customWidth="1"/>
    <col min="8456" max="8457" width="9.5703125" style="81" customWidth="1"/>
    <col min="8458" max="8459" width="0" style="81" hidden="1" customWidth="1"/>
    <col min="8460" max="8705" width="9.140625" style="81"/>
    <col min="8706" max="8706" width="4.28515625" style="81" customWidth="1"/>
    <col min="8707" max="8707" width="5.28515625" style="81" customWidth="1"/>
    <col min="8708" max="8708" width="44.85546875" style="81" customWidth="1"/>
    <col min="8709" max="8709" width="13.7109375" style="81" customWidth="1"/>
    <col min="8710" max="8710" width="13.140625" style="81" customWidth="1"/>
    <col min="8711" max="8711" width="13.7109375" style="81" customWidth="1"/>
    <col min="8712" max="8713" width="9.5703125" style="81" customWidth="1"/>
    <col min="8714" max="8715" width="0" style="81" hidden="1" customWidth="1"/>
    <col min="8716" max="8961" width="9.140625" style="81"/>
    <col min="8962" max="8962" width="4.28515625" style="81" customWidth="1"/>
    <col min="8963" max="8963" width="5.28515625" style="81" customWidth="1"/>
    <col min="8964" max="8964" width="44.85546875" style="81" customWidth="1"/>
    <col min="8965" max="8965" width="13.7109375" style="81" customWidth="1"/>
    <col min="8966" max="8966" width="13.140625" style="81" customWidth="1"/>
    <col min="8967" max="8967" width="13.7109375" style="81" customWidth="1"/>
    <col min="8968" max="8969" width="9.5703125" style="81" customWidth="1"/>
    <col min="8970" max="8971" width="0" style="81" hidden="1" customWidth="1"/>
    <col min="8972" max="9217" width="9.140625" style="81"/>
    <col min="9218" max="9218" width="4.28515625" style="81" customWidth="1"/>
    <col min="9219" max="9219" width="5.28515625" style="81" customWidth="1"/>
    <col min="9220" max="9220" width="44.85546875" style="81" customWidth="1"/>
    <col min="9221" max="9221" width="13.7109375" style="81" customWidth="1"/>
    <col min="9222" max="9222" width="13.140625" style="81" customWidth="1"/>
    <col min="9223" max="9223" width="13.7109375" style="81" customWidth="1"/>
    <col min="9224" max="9225" width="9.5703125" style="81" customWidth="1"/>
    <col min="9226" max="9227" width="0" style="81" hidden="1" customWidth="1"/>
    <col min="9228" max="9473" width="9.140625" style="81"/>
    <col min="9474" max="9474" width="4.28515625" style="81" customWidth="1"/>
    <col min="9475" max="9475" width="5.28515625" style="81" customWidth="1"/>
    <col min="9476" max="9476" width="44.85546875" style="81" customWidth="1"/>
    <col min="9477" max="9477" width="13.7109375" style="81" customWidth="1"/>
    <col min="9478" max="9478" width="13.140625" style="81" customWidth="1"/>
    <col min="9479" max="9479" width="13.7109375" style="81" customWidth="1"/>
    <col min="9480" max="9481" width="9.5703125" style="81" customWidth="1"/>
    <col min="9482" max="9483" width="0" style="81" hidden="1" customWidth="1"/>
    <col min="9484" max="9729" width="9.140625" style="81"/>
    <col min="9730" max="9730" width="4.28515625" style="81" customWidth="1"/>
    <col min="9731" max="9731" width="5.28515625" style="81" customWidth="1"/>
    <col min="9732" max="9732" width="44.85546875" style="81" customWidth="1"/>
    <col min="9733" max="9733" width="13.7109375" style="81" customWidth="1"/>
    <col min="9734" max="9734" width="13.140625" style="81" customWidth="1"/>
    <col min="9735" max="9735" width="13.7109375" style="81" customWidth="1"/>
    <col min="9736" max="9737" width="9.5703125" style="81" customWidth="1"/>
    <col min="9738" max="9739" width="0" style="81" hidden="1" customWidth="1"/>
    <col min="9740" max="9985" width="9.140625" style="81"/>
    <col min="9986" max="9986" width="4.28515625" style="81" customWidth="1"/>
    <col min="9987" max="9987" width="5.28515625" style="81" customWidth="1"/>
    <col min="9988" max="9988" width="44.85546875" style="81" customWidth="1"/>
    <col min="9989" max="9989" width="13.7109375" style="81" customWidth="1"/>
    <col min="9990" max="9990" width="13.140625" style="81" customWidth="1"/>
    <col min="9991" max="9991" width="13.7109375" style="81" customWidth="1"/>
    <col min="9992" max="9993" width="9.5703125" style="81" customWidth="1"/>
    <col min="9994" max="9995" width="0" style="81" hidden="1" customWidth="1"/>
    <col min="9996" max="10241" width="9.140625" style="81"/>
    <col min="10242" max="10242" width="4.28515625" style="81" customWidth="1"/>
    <col min="10243" max="10243" width="5.28515625" style="81" customWidth="1"/>
    <col min="10244" max="10244" width="44.85546875" style="81" customWidth="1"/>
    <col min="10245" max="10245" width="13.7109375" style="81" customWidth="1"/>
    <col min="10246" max="10246" width="13.140625" style="81" customWidth="1"/>
    <col min="10247" max="10247" width="13.7109375" style="81" customWidth="1"/>
    <col min="10248" max="10249" width="9.5703125" style="81" customWidth="1"/>
    <col min="10250" max="10251" width="0" style="81" hidden="1" customWidth="1"/>
    <col min="10252" max="10497" width="9.140625" style="81"/>
    <col min="10498" max="10498" width="4.28515625" style="81" customWidth="1"/>
    <col min="10499" max="10499" width="5.28515625" style="81" customWidth="1"/>
    <col min="10500" max="10500" width="44.85546875" style="81" customWidth="1"/>
    <col min="10501" max="10501" width="13.7109375" style="81" customWidth="1"/>
    <col min="10502" max="10502" width="13.140625" style="81" customWidth="1"/>
    <col min="10503" max="10503" width="13.7109375" style="81" customWidth="1"/>
    <col min="10504" max="10505" width="9.5703125" style="81" customWidth="1"/>
    <col min="10506" max="10507" width="0" style="81" hidden="1" customWidth="1"/>
    <col min="10508" max="10753" width="9.140625" style="81"/>
    <col min="10754" max="10754" width="4.28515625" style="81" customWidth="1"/>
    <col min="10755" max="10755" width="5.28515625" style="81" customWidth="1"/>
    <col min="10756" max="10756" width="44.85546875" style="81" customWidth="1"/>
    <col min="10757" max="10757" width="13.7109375" style="81" customWidth="1"/>
    <col min="10758" max="10758" width="13.140625" style="81" customWidth="1"/>
    <col min="10759" max="10759" width="13.7109375" style="81" customWidth="1"/>
    <col min="10760" max="10761" width="9.5703125" style="81" customWidth="1"/>
    <col min="10762" max="10763" width="0" style="81" hidden="1" customWidth="1"/>
    <col min="10764" max="11009" width="9.140625" style="81"/>
    <col min="11010" max="11010" width="4.28515625" style="81" customWidth="1"/>
    <col min="11011" max="11011" width="5.28515625" style="81" customWidth="1"/>
    <col min="11012" max="11012" width="44.85546875" style="81" customWidth="1"/>
    <col min="11013" max="11013" width="13.7109375" style="81" customWidth="1"/>
    <col min="11014" max="11014" width="13.140625" style="81" customWidth="1"/>
    <col min="11015" max="11015" width="13.7109375" style="81" customWidth="1"/>
    <col min="11016" max="11017" width="9.5703125" style="81" customWidth="1"/>
    <col min="11018" max="11019" width="0" style="81" hidden="1" customWidth="1"/>
    <col min="11020" max="11265" width="9.140625" style="81"/>
    <col min="11266" max="11266" width="4.28515625" style="81" customWidth="1"/>
    <col min="11267" max="11267" width="5.28515625" style="81" customWidth="1"/>
    <col min="11268" max="11268" width="44.85546875" style="81" customWidth="1"/>
    <col min="11269" max="11269" width="13.7109375" style="81" customWidth="1"/>
    <col min="11270" max="11270" width="13.140625" style="81" customWidth="1"/>
    <col min="11271" max="11271" width="13.7109375" style="81" customWidth="1"/>
    <col min="11272" max="11273" width="9.5703125" style="81" customWidth="1"/>
    <col min="11274" max="11275" width="0" style="81" hidden="1" customWidth="1"/>
    <col min="11276" max="11521" width="9.140625" style="81"/>
    <col min="11522" max="11522" width="4.28515625" style="81" customWidth="1"/>
    <col min="11523" max="11523" width="5.28515625" style="81" customWidth="1"/>
    <col min="11524" max="11524" width="44.85546875" style="81" customWidth="1"/>
    <col min="11525" max="11525" width="13.7109375" style="81" customWidth="1"/>
    <col min="11526" max="11526" width="13.140625" style="81" customWidth="1"/>
    <col min="11527" max="11527" width="13.7109375" style="81" customWidth="1"/>
    <col min="11528" max="11529" width="9.5703125" style="81" customWidth="1"/>
    <col min="11530" max="11531" width="0" style="81" hidden="1" customWidth="1"/>
    <col min="11532" max="11777" width="9.140625" style="81"/>
    <col min="11778" max="11778" width="4.28515625" style="81" customWidth="1"/>
    <col min="11779" max="11779" width="5.28515625" style="81" customWidth="1"/>
    <col min="11780" max="11780" width="44.85546875" style="81" customWidth="1"/>
    <col min="11781" max="11781" width="13.7109375" style="81" customWidth="1"/>
    <col min="11782" max="11782" width="13.140625" style="81" customWidth="1"/>
    <col min="11783" max="11783" width="13.7109375" style="81" customWidth="1"/>
    <col min="11784" max="11785" width="9.5703125" style="81" customWidth="1"/>
    <col min="11786" max="11787" width="0" style="81" hidden="1" customWidth="1"/>
    <col min="11788" max="12033" width="9.140625" style="81"/>
    <col min="12034" max="12034" width="4.28515625" style="81" customWidth="1"/>
    <col min="12035" max="12035" width="5.28515625" style="81" customWidth="1"/>
    <col min="12036" max="12036" width="44.85546875" style="81" customWidth="1"/>
    <col min="12037" max="12037" width="13.7109375" style="81" customWidth="1"/>
    <col min="12038" max="12038" width="13.140625" style="81" customWidth="1"/>
    <col min="12039" max="12039" width="13.7109375" style="81" customWidth="1"/>
    <col min="12040" max="12041" width="9.5703125" style="81" customWidth="1"/>
    <col min="12042" max="12043" width="0" style="81" hidden="1" customWidth="1"/>
    <col min="12044" max="12289" width="9.140625" style="81"/>
    <col min="12290" max="12290" width="4.28515625" style="81" customWidth="1"/>
    <col min="12291" max="12291" width="5.28515625" style="81" customWidth="1"/>
    <col min="12292" max="12292" width="44.85546875" style="81" customWidth="1"/>
    <col min="12293" max="12293" width="13.7109375" style="81" customWidth="1"/>
    <col min="12294" max="12294" width="13.140625" style="81" customWidth="1"/>
    <col min="12295" max="12295" width="13.7109375" style="81" customWidth="1"/>
    <col min="12296" max="12297" width="9.5703125" style="81" customWidth="1"/>
    <col min="12298" max="12299" width="0" style="81" hidden="1" customWidth="1"/>
    <col min="12300" max="12545" width="9.140625" style="81"/>
    <col min="12546" max="12546" width="4.28515625" style="81" customWidth="1"/>
    <col min="12547" max="12547" width="5.28515625" style="81" customWidth="1"/>
    <col min="12548" max="12548" width="44.85546875" style="81" customWidth="1"/>
    <col min="12549" max="12549" width="13.7109375" style="81" customWidth="1"/>
    <col min="12550" max="12550" width="13.140625" style="81" customWidth="1"/>
    <col min="12551" max="12551" width="13.7109375" style="81" customWidth="1"/>
    <col min="12552" max="12553" width="9.5703125" style="81" customWidth="1"/>
    <col min="12554" max="12555" width="0" style="81" hidden="1" customWidth="1"/>
    <col min="12556" max="12801" width="9.140625" style="81"/>
    <col min="12802" max="12802" width="4.28515625" style="81" customWidth="1"/>
    <col min="12803" max="12803" width="5.28515625" style="81" customWidth="1"/>
    <col min="12804" max="12804" width="44.85546875" style="81" customWidth="1"/>
    <col min="12805" max="12805" width="13.7109375" style="81" customWidth="1"/>
    <col min="12806" max="12806" width="13.140625" style="81" customWidth="1"/>
    <col min="12807" max="12807" width="13.7109375" style="81" customWidth="1"/>
    <col min="12808" max="12809" width="9.5703125" style="81" customWidth="1"/>
    <col min="12810" max="12811" width="0" style="81" hidden="1" customWidth="1"/>
    <col min="12812" max="13057" width="9.140625" style="81"/>
    <col min="13058" max="13058" width="4.28515625" style="81" customWidth="1"/>
    <col min="13059" max="13059" width="5.28515625" style="81" customWidth="1"/>
    <col min="13060" max="13060" width="44.85546875" style="81" customWidth="1"/>
    <col min="13061" max="13061" width="13.7109375" style="81" customWidth="1"/>
    <col min="13062" max="13062" width="13.140625" style="81" customWidth="1"/>
    <col min="13063" max="13063" width="13.7109375" style="81" customWidth="1"/>
    <col min="13064" max="13065" width="9.5703125" style="81" customWidth="1"/>
    <col min="13066" max="13067" width="0" style="81" hidden="1" customWidth="1"/>
    <col min="13068" max="13313" width="9.140625" style="81"/>
    <col min="13314" max="13314" width="4.28515625" style="81" customWidth="1"/>
    <col min="13315" max="13315" width="5.28515625" style="81" customWidth="1"/>
    <col min="13316" max="13316" width="44.85546875" style="81" customWidth="1"/>
    <col min="13317" max="13317" width="13.7109375" style="81" customWidth="1"/>
    <col min="13318" max="13318" width="13.140625" style="81" customWidth="1"/>
    <col min="13319" max="13319" width="13.7109375" style="81" customWidth="1"/>
    <col min="13320" max="13321" width="9.5703125" style="81" customWidth="1"/>
    <col min="13322" max="13323" width="0" style="81" hidden="1" customWidth="1"/>
    <col min="13324" max="13569" width="9.140625" style="81"/>
    <col min="13570" max="13570" width="4.28515625" style="81" customWidth="1"/>
    <col min="13571" max="13571" width="5.28515625" style="81" customWidth="1"/>
    <col min="13572" max="13572" width="44.85546875" style="81" customWidth="1"/>
    <col min="13573" max="13573" width="13.7109375" style="81" customWidth="1"/>
    <col min="13574" max="13574" width="13.140625" style="81" customWidth="1"/>
    <col min="13575" max="13575" width="13.7109375" style="81" customWidth="1"/>
    <col min="13576" max="13577" width="9.5703125" style="81" customWidth="1"/>
    <col min="13578" max="13579" width="0" style="81" hidden="1" customWidth="1"/>
    <col min="13580" max="13825" width="9.140625" style="81"/>
    <col min="13826" max="13826" width="4.28515625" style="81" customWidth="1"/>
    <col min="13827" max="13827" width="5.28515625" style="81" customWidth="1"/>
    <col min="13828" max="13828" width="44.85546875" style="81" customWidth="1"/>
    <col min="13829" max="13829" width="13.7109375" style="81" customWidth="1"/>
    <col min="13830" max="13830" width="13.140625" style="81" customWidth="1"/>
    <col min="13831" max="13831" width="13.7109375" style="81" customWidth="1"/>
    <col min="13832" max="13833" width="9.5703125" style="81" customWidth="1"/>
    <col min="13834" max="13835" width="0" style="81" hidden="1" customWidth="1"/>
    <col min="13836" max="14081" width="9.140625" style="81"/>
    <col min="14082" max="14082" width="4.28515625" style="81" customWidth="1"/>
    <col min="14083" max="14083" width="5.28515625" style="81" customWidth="1"/>
    <col min="14084" max="14084" width="44.85546875" style="81" customWidth="1"/>
    <col min="14085" max="14085" width="13.7109375" style="81" customWidth="1"/>
    <col min="14086" max="14086" width="13.140625" style="81" customWidth="1"/>
    <col min="14087" max="14087" width="13.7109375" style="81" customWidth="1"/>
    <col min="14088" max="14089" width="9.5703125" style="81" customWidth="1"/>
    <col min="14090" max="14091" width="0" style="81" hidden="1" customWidth="1"/>
    <col min="14092" max="14337" width="9.140625" style="81"/>
    <col min="14338" max="14338" width="4.28515625" style="81" customWidth="1"/>
    <col min="14339" max="14339" width="5.28515625" style="81" customWidth="1"/>
    <col min="14340" max="14340" width="44.85546875" style="81" customWidth="1"/>
    <col min="14341" max="14341" width="13.7109375" style="81" customWidth="1"/>
    <col min="14342" max="14342" width="13.140625" style="81" customWidth="1"/>
    <col min="14343" max="14343" width="13.7109375" style="81" customWidth="1"/>
    <col min="14344" max="14345" width="9.5703125" style="81" customWidth="1"/>
    <col min="14346" max="14347" width="0" style="81" hidden="1" customWidth="1"/>
    <col min="14348" max="14593" width="9.140625" style="81"/>
    <col min="14594" max="14594" width="4.28515625" style="81" customWidth="1"/>
    <col min="14595" max="14595" width="5.28515625" style="81" customWidth="1"/>
    <col min="14596" max="14596" width="44.85546875" style="81" customWidth="1"/>
    <col min="14597" max="14597" width="13.7109375" style="81" customWidth="1"/>
    <col min="14598" max="14598" width="13.140625" style="81" customWidth="1"/>
    <col min="14599" max="14599" width="13.7109375" style="81" customWidth="1"/>
    <col min="14600" max="14601" width="9.5703125" style="81" customWidth="1"/>
    <col min="14602" max="14603" width="0" style="81" hidden="1" customWidth="1"/>
    <col min="14604" max="14849" width="9.140625" style="81"/>
    <col min="14850" max="14850" width="4.28515625" style="81" customWidth="1"/>
    <col min="14851" max="14851" width="5.28515625" style="81" customWidth="1"/>
    <col min="14852" max="14852" width="44.85546875" style="81" customWidth="1"/>
    <col min="14853" max="14853" width="13.7109375" style="81" customWidth="1"/>
    <col min="14854" max="14854" width="13.140625" style="81" customWidth="1"/>
    <col min="14855" max="14855" width="13.7109375" style="81" customWidth="1"/>
    <col min="14856" max="14857" width="9.5703125" style="81" customWidth="1"/>
    <col min="14858" max="14859" width="0" style="81" hidden="1" customWidth="1"/>
    <col min="14860" max="15105" width="9.140625" style="81"/>
    <col min="15106" max="15106" width="4.28515625" style="81" customWidth="1"/>
    <col min="15107" max="15107" width="5.28515625" style="81" customWidth="1"/>
    <col min="15108" max="15108" width="44.85546875" style="81" customWidth="1"/>
    <col min="15109" max="15109" width="13.7109375" style="81" customWidth="1"/>
    <col min="15110" max="15110" width="13.140625" style="81" customWidth="1"/>
    <col min="15111" max="15111" width="13.7109375" style="81" customWidth="1"/>
    <col min="15112" max="15113" width="9.5703125" style="81" customWidth="1"/>
    <col min="15114" max="15115" width="0" style="81" hidden="1" customWidth="1"/>
    <col min="15116" max="15361" width="9.140625" style="81"/>
    <col min="15362" max="15362" width="4.28515625" style="81" customWidth="1"/>
    <col min="15363" max="15363" width="5.28515625" style="81" customWidth="1"/>
    <col min="15364" max="15364" width="44.85546875" style="81" customWidth="1"/>
    <col min="15365" max="15365" width="13.7109375" style="81" customWidth="1"/>
    <col min="15366" max="15366" width="13.140625" style="81" customWidth="1"/>
    <col min="15367" max="15367" width="13.7109375" style="81" customWidth="1"/>
    <col min="15368" max="15369" width="9.5703125" style="81" customWidth="1"/>
    <col min="15370" max="15371" width="0" style="81" hidden="1" customWidth="1"/>
    <col min="15372" max="15617" width="9.140625" style="81"/>
    <col min="15618" max="15618" width="4.28515625" style="81" customWidth="1"/>
    <col min="15619" max="15619" width="5.28515625" style="81" customWidth="1"/>
    <col min="15620" max="15620" width="44.85546875" style="81" customWidth="1"/>
    <col min="15621" max="15621" width="13.7109375" style="81" customWidth="1"/>
    <col min="15622" max="15622" width="13.140625" style="81" customWidth="1"/>
    <col min="15623" max="15623" width="13.7109375" style="81" customWidth="1"/>
    <col min="15624" max="15625" width="9.5703125" style="81" customWidth="1"/>
    <col min="15626" max="15627" width="0" style="81" hidden="1" customWidth="1"/>
    <col min="15628" max="15873" width="9.140625" style="81"/>
    <col min="15874" max="15874" width="4.28515625" style="81" customWidth="1"/>
    <col min="15875" max="15875" width="5.28515625" style="81" customWidth="1"/>
    <col min="15876" max="15876" width="44.85546875" style="81" customWidth="1"/>
    <col min="15877" max="15877" width="13.7109375" style="81" customWidth="1"/>
    <col min="15878" max="15878" width="13.140625" style="81" customWidth="1"/>
    <col min="15879" max="15879" width="13.7109375" style="81" customWidth="1"/>
    <col min="15880" max="15881" width="9.5703125" style="81" customWidth="1"/>
    <col min="15882" max="15883" width="0" style="81" hidden="1" customWidth="1"/>
    <col min="15884" max="16129" width="9.140625" style="81"/>
    <col min="16130" max="16130" width="4.28515625" style="81" customWidth="1"/>
    <col min="16131" max="16131" width="5.28515625" style="81" customWidth="1"/>
    <col min="16132" max="16132" width="44.85546875" style="81" customWidth="1"/>
    <col min="16133" max="16133" width="13.7109375" style="81" customWidth="1"/>
    <col min="16134" max="16134" width="13.140625" style="81" customWidth="1"/>
    <col min="16135" max="16135" width="13.7109375" style="81" customWidth="1"/>
    <col min="16136" max="16137" width="9.5703125" style="81" customWidth="1"/>
    <col min="16138" max="16139" width="0" style="81" hidden="1" customWidth="1"/>
    <col min="16140" max="16384" width="9.140625" style="81"/>
  </cols>
  <sheetData>
    <row r="1" spans="1:11" ht="30" customHeight="1">
      <c r="A1" s="156" t="s">
        <v>211</v>
      </c>
      <c r="B1" s="156"/>
      <c r="C1" s="156"/>
      <c r="D1" s="156"/>
      <c r="E1" s="156"/>
      <c r="F1" s="156"/>
      <c r="G1" s="156"/>
      <c r="H1" s="156"/>
      <c r="I1" s="156"/>
    </row>
    <row r="2" spans="1:11" ht="27.75" customHeight="1">
      <c r="A2" s="157" t="s">
        <v>309</v>
      </c>
      <c r="B2" s="157"/>
      <c r="C2" s="157"/>
      <c r="D2" s="157"/>
      <c r="E2" s="157"/>
      <c r="F2" s="157"/>
      <c r="G2" s="157"/>
      <c r="H2" s="157"/>
      <c r="I2" s="157"/>
    </row>
    <row r="3" spans="1:11" ht="52.5" customHeight="1">
      <c r="A3" s="82"/>
      <c r="B3" s="83"/>
      <c r="C3" s="49" t="s">
        <v>310</v>
      </c>
      <c r="D3" s="33" t="s">
        <v>212</v>
      </c>
      <c r="E3" s="33" t="s">
        <v>228</v>
      </c>
      <c r="F3" s="33" t="s">
        <v>299</v>
      </c>
      <c r="G3" s="34" t="s">
        <v>227</v>
      </c>
      <c r="H3" s="22" t="s">
        <v>213</v>
      </c>
      <c r="I3" s="22" t="s">
        <v>213</v>
      </c>
    </row>
    <row r="4" spans="1:11" ht="12.75" customHeight="1">
      <c r="A4" s="82"/>
      <c r="B4" s="84"/>
      <c r="C4" s="70">
        <v>1</v>
      </c>
      <c r="D4" s="70">
        <v>2</v>
      </c>
      <c r="E4" s="70">
        <v>3</v>
      </c>
      <c r="F4" s="70">
        <v>4</v>
      </c>
      <c r="G4" s="71">
        <v>5</v>
      </c>
      <c r="H4" s="72" t="s">
        <v>300</v>
      </c>
      <c r="I4" s="72" t="s">
        <v>301</v>
      </c>
    </row>
    <row r="5" spans="1:11" s="76" customFormat="1" ht="25.5" customHeight="1">
      <c r="A5" s="73"/>
      <c r="B5" s="73"/>
      <c r="C5" s="77" t="s">
        <v>311</v>
      </c>
      <c r="D5" s="75">
        <f t="shared" ref="D5:G5" si="0">+D6+D8+D12+D14+D16+D18+D20</f>
        <v>8254108.580000001</v>
      </c>
      <c r="E5" s="75">
        <f>+E6+E8+E12+E14+E16+E18+E20</f>
        <v>18802200</v>
      </c>
      <c r="F5" s="75">
        <f t="shared" si="0"/>
        <v>19550200</v>
      </c>
      <c r="G5" s="75">
        <f t="shared" si="0"/>
        <v>8708693.120000001</v>
      </c>
      <c r="H5" s="78">
        <f t="shared" ref="H5" si="1">IFERROR(G5/D5,)</f>
        <v>1.0550737291124901</v>
      </c>
      <c r="I5" s="78">
        <f t="shared" ref="I5" si="2">IFERROR(G5/F5,)</f>
        <v>0.44545289153052148</v>
      </c>
    </row>
    <row r="6" spans="1:11" s="98" customFormat="1" ht="25.5" customHeight="1">
      <c r="A6" s="85"/>
      <c r="B6" s="86">
        <v>11</v>
      </c>
      <c r="C6" s="86" t="s">
        <v>79</v>
      </c>
      <c r="D6" s="87">
        <f t="shared" ref="D6:G6" si="3">+D7</f>
        <v>579620.27</v>
      </c>
      <c r="E6" s="87">
        <f>+E7</f>
        <v>1492100</v>
      </c>
      <c r="F6" s="87">
        <f t="shared" si="3"/>
        <v>1963400</v>
      </c>
      <c r="G6" s="87">
        <f t="shared" si="3"/>
        <v>695274.57000000007</v>
      </c>
      <c r="H6" s="97">
        <f t="shared" ref="H6" si="4">IFERROR(G6/D6,)</f>
        <v>1.1995346021974007</v>
      </c>
      <c r="I6" s="97">
        <f t="shared" ref="I6" si="5">IFERROR(G6/F6,)</f>
        <v>0.35411763777121325</v>
      </c>
    </row>
    <row r="7" spans="1:11" s="91" customFormat="1" ht="12.75" customHeight="1">
      <c r="A7" s="92"/>
      <c r="B7" s="59">
        <v>671</v>
      </c>
      <c r="C7" s="59" t="s">
        <v>312</v>
      </c>
      <c r="D7" s="60">
        <f>+[2]KONSOLIDIRANI!D197</f>
        <v>579620.27</v>
      </c>
      <c r="E7" s="60">
        <f>+[2]KONSOLIDIRANI!E197</f>
        <v>1492100</v>
      </c>
      <c r="F7" s="60">
        <f>+[2]KONSOLIDIRANI!F197</f>
        <v>1963400</v>
      </c>
      <c r="G7" s="60">
        <f>+[2]KONSOLIDIRANI!G197</f>
        <v>695274.57000000007</v>
      </c>
      <c r="H7" s="67">
        <f t="shared" ref="H7:H71" si="6">IFERROR(G7/D7,)</f>
        <v>1.1995346021974007</v>
      </c>
      <c r="I7" s="67">
        <f t="shared" ref="I7:I71" si="7">IFERROR(G7/F7,)</f>
        <v>0.35411763777121325</v>
      </c>
      <c r="K7" s="118"/>
    </row>
    <row r="8" spans="1:11" s="98" customFormat="1" ht="25.5" customHeight="1">
      <c r="A8" s="85"/>
      <c r="B8" s="86">
        <v>25</v>
      </c>
      <c r="C8" s="86" t="s">
        <v>313</v>
      </c>
      <c r="D8" s="87">
        <f t="shared" ref="D8:G8" si="8">SUM(D9:D11)</f>
        <v>701.31</v>
      </c>
      <c r="E8" s="87">
        <f>SUM(E9:E11)</f>
        <v>8600</v>
      </c>
      <c r="F8" s="87">
        <f t="shared" si="8"/>
        <v>4600</v>
      </c>
      <c r="G8" s="87">
        <f t="shared" si="8"/>
        <v>5001.07</v>
      </c>
      <c r="H8" s="97">
        <f t="shared" si="6"/>
        <v>7.1310404813848374</v>
      </c>
      <c r="I8" s="97">
        <f t="shared" si="7"/>
        <v>1.0871891304347825</v>
      </c>
    </row>
    <row r="9" spans="1:11" s="91" customFormat="1" ht="12.75" customHeight="1">
      <c r="A9" s="92"/>
      <c r="B9" s="59">
        <v>641</v>
      </c>
      <c r="C9" s="59" t="s">
        <v>312</v>
      </c>
      <c r="D9" s="94">
        <f>+'[2]vanpror. prihodi'!D4</f>
        <v>1.31</v>
      </c>
      <c r="E9" s="94">
        <f>+'[2]vanpror. prihodi'!E4</f>
        <v>100</v>
      </c>
      <c r="F9" s="94">
        <f>+'[2]vanpror. prihodi'!F4</f>
        <v>100</v>
      </c>
      <c r="G9" s="94">
        <f>+'[2]vanpror. prihodi'!G4</f>
        <v>1.07</v>
      </c>
      <c r="H9" s="67">
        <f t="shared" si="6"/>
        <v>0.81679389312977102</v>
      </c>
      <c r="I9" s="67">
        <f t="shared" si="7"/>
        <v>1.0700000000000001E-2</v>
      </c>
    </row>
    <row r="10" spans="1:11" s="91" customFormat="1" ht="12.75" customHeight="1">
      <c r="A10" s="92"/>
      <c r="B10" s="59">
        <v>652</v>
      </c>
      <c r="C10" s="59" t="s">
        <v>239</v>
      </c>
      <c r="D10" s="94">
        <f>+'[2]vanpror. prihodi'!D3</f>
        <v>0</v>
      </c>
      <c r="E10" s="94">
        <f>+'[2]vanpror. prihodi'!E3</f>
        <v>1000</v>
      </c>
      <c r="F10" s="94">
        <f>+'[2]vanpror. prihodi'!F3</f>
        <v>0</v>
      </c>
      <c r="G10" s="94">
        <f>+'[2]vanpror. prihodi'!G3</f>
        <v>0</v>
      </c>
      <c r="H10" s="67">
        <f t="shared" si="6"/>
        <v>0</v>
      </c>
      <c r="I10" s="67">
        <f t="shared" si="7"/>
        <v>0</v>
      </c>
    </row>
    <row r="11" spans="1:11" s="91" customFormat="1" ht="12.75" customHeight="1">
      <c r="A11" s="92"/>
      <c r="B11" s="59">
        <v>661</v>
      </c>
      <c r="C11" s="59" t="s">
        <v>280</v>
      </c>
      <c r="D11" s="94">
        <f>+'[2]vanpror. prihodi'!D5+'[2]vanpror. prihodi'!D6</f>
        <v>700</v>
      </c>
      <c r="E11" s="94">
        <f>+'[2]vanpror. prihodi'!E5+'[2]vanpror. prihodi'!E6</f>
        <v>7500</v>
      </c>
      <c r="F11" s="94">
        <f>+'[2]vanpror. prihodi'!F5+'[2]vanpror. prihodi'!F6</f>
        <v>4500</v>
      </c>
      <c r="G11" s="94">
        <f>+'[2]vanpror. prihodi'!G5+'[2]vanpror. prihodi'!G6</f>
        <v>5000</v>
      </c>
      <c r="H11" s="67">
        <f t="shared" si="6"/>
        <v>7.1428571428571432</v>
      </c>
      <c r="I11" s="67">
        <f t="shared" si="7"/>
        <v>1.1111111111111112</v>
      </c>
    </row>
    <row r="12" spans="1:11" s="98" customFormat="1" ht="25.5" customHeight="1">
      <c r="A12" s="85"/>
      <c r="B12" s="86">
        <v>31</v>
      </c>
      <c r="C12" s="86" t="s">
        <v>314</v>
      </c>
      <c r="D12" s="87">
        <f t="shared" ref="D12:G12" si="9">+D13</f>
        <v>394919.11000000004</v>
      </c>
      <c r="E12" s="87">
        <f>+E13</f>
        <v>1300000</v>
      </c>
      <c r="F12" s="87">
        <f t="shared" si="9"/>
        <v>1180000</v>
      </c>
      <c r="G12" s="87">
        <f t="shared" si="9"/>
        <v>498542.66</v>
      </c>
      <c r="H12" s="97">
        <f t="shared" si="6"/>
        <v>1.2623918351279579</v>
      </c>
      <c r="I12" s="97">
        <f t="shared" si="7"/>
        <v>0.42249377966101692</v>
      </c>
    </row>
    <row r="13" spans="1:11" s="91" customFormat="1" ht="12.75" customHeight="1">
      <c r="A13" s="92"/>
      <c r="B13" s="59">
        <v>671</v>
      </c>
      <c r="C13" s="59" t="s">
        <v>312</v>
      </c>
      <c r="D13" s="94">
        <f>+'[2]prorač. '!D4</f>
        <v>394919.11000000004</v>
      </c>
      <c r="E13" s="94">
        <f>+'[4]PLAN PRIHODA'!$D$12</f>
        <v>1300000</v>
      </c>
      <c r="F13" s="94">
        <f>+'[2]prorač. '!F4</f>
        <v>1180000</v>
      </c>
      <c r="G13" s="94">
        <f>+'[2]prorač. '!G4</f>
        <v>498542.66</v>
      </c>
      <c r="H13" s="67">
        <f t="shared" si="6"/>
        <v>1.2623918351279579</v>
      </c>
      <c r="I13" s="67">
        <f t="shared" si="7"/>
        <v>0.42249377966101692</v>
      </c>
      <c r="K13" s="118"/>
    </row>
    <row r="14" spans="1:11" s="98" customFormat="1" ht="25.5" customHeight="1">
      <c r="A14" s="85"/>
      <c r="B14" s="86">
        <v>42</v>
      </c>
      <c r="C14" s="86" t="s">
        <v>318</v>
      </c>
      <c r="D14" s="87">
        <f t="shared" ref="D14:G14" si="10">+D15</f>
        <v>0</v>
      </c>
      <c r="E14" s="87">
        <f>+E15</f>
        <v>19000</v>
      </c>
      <c r="F14" s="87">
        <f t="shared" si="10"/>
        <v>19000</v>
      </c>
      <c r="G14" s="87">
        <f t="shared" si="10"/>
        <v>0</v>
      </c>
      <c r="H14" s="97">
        <f t="shared" si="6"/>
        <v>0</v>
      </c>
      <c r="I14" s="97">
        <f t="shared" si="7"/>
        <v>0</v>
      </c>
    </row>
    <row r="15" spans="1:11" s="91" customFormat="1" ht="12.75" customHeight="1">
      <c r="A15" s="92"/>
      <c r="B15" s="59">
        <v>671</v>
      </c>
      <c r="C15" s="59" t="s">
        <v>312</v>
      </c>
      <c r="D15" s="94">
        <f>+'[2]prorač. '!D113</f>
        <v>0</v>
      </c>
      <c r="E15" s="94">
        <f>+'[2]prorač. '!E113</f>
        <v>19000</v>
      </c>
      <c r="F15" s="94">
        <f>+'[2]prorač. '!F113</f>
        <v>19000</v>
      </c>
      <c r="G15" s="94">
        <f>+'[2]prorač. '!G113</f>
        <v>0</v>
      </c>
      <c r="H15" s="67">
        <f t="shared" si="6"/>
        <v>0</v>
      </c>
      <c r="I15" s="67">
        <f t="shared" si="7"/>
        <v>0</v>
      </c>
    </row>
    <row r="16" spans="1:11" s="98" customFormat="1" ht="25.5" customHeight="1">
      <c r="A16" s="85"/>
      <c r="B16" s="86">
        <v>44</v>
      </c>
      <c r="C16" s="86" t="s">
        <v>317</v>
      </c>
      <c r="D16" s="87">
        <f t="shared" ref="D16:G16" si="11">+D17</f>
        <v>365332.83</v>
      </c>
      <c r="E16" s="87">
        <f>+E17</f>
        <v>579700</v>
      </c>
      <c r="F16" s="87">
        <f t="shared" si="11"/>
        <v>579700</v>
      </c>
      <c r="G16" s="87">
        <f t="shared" si="11"/>
        <v>397275.51999999996</v>
      </c>
      <c r="H16" s="97">
        <f t="shared" si="6"/>
        <v>1.0874344908997091</v>
      </c>
      <c r="I16" s="97">
        <f t="shared" si="7"/>
        <v>0.68531226496463682</v>
      </c>
    </row>
    <row r="17" spans="1:11" s="91" customFormat="1" ht="12.75" customHeight="1">
      <c r="A17" s="92"/>
      <c r="B17" s="59">
        <v>671</v>
      </c>
      <c r="C17" s="59" t="s">
        <v>312</v>
      </c>
      <c r="D17" s="94">
        <f>+[2]KONSOLIDIRANI!D200</f>
        <v>365332.83</v>
      </c>
      <c r="E17" s="94">
        <f>+[2]KONSOLIDIRANI!E200</f>
        <v>579700</v>
      </c>
      <c r="F17" s="94">
        <f>+[2]KONSOLIDIRANI!F200</f>
        <v>579700</v>
      </c>
      <c r="G17" s="94">
        <f>+[2]KONSOLIDIRANI!G200</f>
        <v>397275.51999999996</v>
      </c>
      <c r="H17" s="67">
        <f t="shared" si="6"/>
        <v>1.0874344908997091</v>
      </c>
      <c r="I17" s="67">
        <f t="shared" si="7"/>
        <v>0.68531226496463682</v>
      </c>
      <c r="K17" s="118"/>
    </row>
    <row r="18" spans="1:11" s="91" customFormat="1" ht="25.5" customHeight="1">
      <c r="A18" s="56"/>
      <c r="B18" s="90">
        <v>49</v>
      </c>
      <c r="C18" s="56" t="s">
        <v>321</v>
      </c>
      <c r="D18" s="93">
        <f t="shared" ref="D18:G18" si="12">+D19</f>
        <v>6426410.0700000003</v>
      </c>
      <c r="E18" s="93">
        <f>+E19</f>
        <v>14240400</v>
      </c>
      <c r="F18" s="93">
        <f t="shared" si="12"/>
        <v>14612900</v>
      </c>
      <c r="G18" s="93">
        <f t="shared" si="12"/>
        <v>6627705.3200000003</v>
      </c>
      <c r="H18" s="67">
        <f t="shared" si="6"/>
        <v>1.0313231256342781</v>
      </c>
      <c r="I18" s="67">
        <f t="shared" si="7"/>
        <v>0.45355167831162879</v>
      </c>
    </row>
    <row r="19" spans="1:11" s="91" customFormat="1" ht="12.75" customHeight="1">
      <c r="A19" s="92"/>
      <c r="B19" s="59">
        <v>636</v>
      </c>
      <c r="C19" s="59" t="s">
        <v>322</v>
      </c>
      <c r="D19" s="94">
        <f>+'[2]vanpror. prihodi'!D8</f>
        <v>6426410.0700000003</v>
      </c>
      <c r="E19" s="94">
        <f>+'[2]vanpror. prihodi'!E8</f>
        <v>14240400</v>
      </c>
      <c r="F19" s="94">
        <f>+'[2]vanpror. prihodi'!F8</f>
        <v>14612900</v>
      </c>
      <c r="G19" s="94">
        <f>+'[2]vanpror. prihodi'!G8</f>
        <v>6627705.3200000003</v>
      </c>
      <c r="H19" s="79">
        <f t="shared" si="6"/>
        <v>1.0313231256342781</v>
      </c>
      <c r="I19" s="79">
        <f t="shared" si="7"/>
        <v>0.45355167831162879</v>
      </c>
    </row>
    <row r="20" spans="1:11" s="91" customFormat="1" ht="25.5" customHeight="1">
      <c r="A20" s="56"/>
      <c r="B20" s="90">
        <v>55</v>
      </c>
      <c r="C20" s="56" t="s">
        <v>315</v>
      </c>
      <c r="D20" s="93">
        <f t="shared" ref="D20:G20" si="13">SUM(D21:D25)</f>
        <v>487124.99</v>
      </c>
      <c r="E20" s="93">
        <f>SUM(E21:E25)</f>
        <v>1162400</v>
      </c>
      <c r="F20" s="93">
        <f t="shared" si="13"/>
        <v>1190600</v>
      </c>
      <c r="G20" s="93">
        <f t="shared" si="13"/>
        <v>484893.98</v>
      </c>
      <c r="H20" s="67">
        <f t="shared" si="6"/>
        <v>0.99542004609535628</v>
      </c>
      <c r="I20" s="67">
        <f t="shared" si="7"/>
        <v>0.40726858726692422</v>
      </c>
    </row>
    <row r="21" spans="1:11" s="91" customFormat="1" ht="12.75" customHeight="1">
      <c r="A21" s="92"/>
      <c r="B21" s="59">
        <v>636</v>
      </c>
      <c r="C21" s="59" t="s">
        <v>322</v>
      </c>
      <c r="D21" s="60">
        <f>+'[2]vanpror. prihodi'!D10+'[2]vanpror. prihodi'!D11+'[2]vanpror. prihodi'!D12</f>
        <v>77515</v>
      </c>
      <c r="E21" s="60">
        <f>+'[2]vanpror. prihodi'!E10+'[2]vanpror. prihodi'!E11+'[2]vanpror. prihodi'!E12</f>
        <v>568000</v>
      </c>
      <c r="F21" s="60">
        <f>+'[2]vanpror. prihodi'!F10+'[2]vanpror. prihodi'!F11+'[2]vanpror. prihodi'!F12</f>
        <v>568000</v>
      </c>
      <c r="G21" s="60">
        <f>+'[2]vanpror. prihodi'!G10+'[2]vanpror. prihodi'!G11+'[2]vanpror. prihodi'!G12</f>
        <v>99297.2</v>
      </c>
      <c r="H21" s="79">
        <f t="shared" si="6"/>
        <v>1.2810062568535121</v>
      </c>
      <c r="I21" s="79">
        <f t="shared" si="7"/>
        <v>0.17481901408450704</v>
      </c>
    </row>
    <row r="22" spans="1:11" s="91" customFormat="1" ht="12.75" customHeight="1">
      <c r="A22" s="92"/>
      <c r="B22" s="59">
        <v>652</v>
      </c>
      <c r="C22" s="59" t="s">
        <v>239</v>
      </c>
      <c r="D22" s="60">
        <f>+'[2]vanpror. prihodi'!D13+'[2]vanpror. prihodi'!D14</f>
        <v>236287.43</v>
      </c>
      <c r="E22" s="60">
        <f>+'[2]vanpror. prihodi'!E13+'[2]vanpror. prihodi'!E14</f>
        <v>590000</v>
      </c>
      <c r="F22" s="60">
        <f>+'[2]vanpror. prihodi'!F13+'[2]vanpror. prihodi'!F14</f>
        <v>590000</v>
      </c>
      <c r="G22" s="60">
        <f>+'[2]vanpror. prihodi'!G13+'[2]vanpror. prihodi'!G14</f>
        <v>356795.75</v>
      </c>
      <c r="H22" s="79">
        <f t="shared" si="6"/>
        <v>1.5100073245538284</v>
      </c>
      <c r="I22" s="79">
        <f t="shared" si="7"/>
        <v>0.60473855932203391</v>
      </c>
    </row>
    <row r="23" spans="1:11" s="91" customFormat="1" ht="12.75" customHeight="1">
      <c r="A23" s="92"/>
      <c r="B23" s="59">
        <v>663</v>
      </c>
      <c r="C23" s="59" t="s">
        <v>323</v>
      </c>
      <c r="D23" s="60">
        <f>+'[2]vanpror. prihodi'!D15</f>
        <v>15500</v>
      </c>
      <c r="E23" s="60">
        <f>+'[2]vanpror. prihodi'!E15</f>
        <v>3000</v>
      </c>
      <c r="F23" s="60">
        <f>+'[2]vanpror. prihodi'!F15</f>
        <v>3000</v>
      </c>
      <c r="G23" s="60">
        <f>+'[2]vanpror. prihodi'!G15</f>
        <v>0</v>
      </c>
      <c r="H23" s="79">
        <f t="shared" si="6"/>
        <v>0</v>
      </c>
      <c r="I23" s="79">
        <f t="shared" si="7"/>
        <v>0</v>
      </c>
    </row>
    <row r="24" spans="1:11" s="91" customFormat="1" ht="12.75" customHeight="1">
      <c r="A24" s="92"/>
      <c r="B24" s="59">
        <v>721</v>
      </c>
      <c r="C24" s="59" t="s">
        <v>282</v>
      </c>
      <c r="D24" s="60">
        <f>+'[2]vanpror. prihodi'!D16</f>
        <v>663.76</v>
      </c>
      <c r="E24" s="60">
        <f>+'[2]vanpror. prihodi'!E16</f>
        <v>1400</v>
      </c>
      <c r="F24" s="60">
        <f>+'[2]vanpror. prihodi'!F16</f>
        <v>1400</v>
      </c>
      <c r="G24" s="60">
        <f>+'[2]vanpror. prihodi'!G16</f>
        <v>683.12</v>
      </c>
      <c r="H24" s="79">
        <f t="shared" si="6"/>
        <v>1.0291671688562132</v>
      </c>
      <c r="I24" s="79">
        <f t="shared" si="7"/>
        <v>0.48794285714285712</v>
      </c>
    </row>
    <row r="25" spans="1:11" s="91" customFormat="1" ht="12" customHeight="1">
      <c r="A25" s="92"/>
      <c r="B25" s="59">
        <v>922</v>
      </c>
      <c r="C25" s="59" t="s">
        <v>242</v>
      </c>
      <c r="D25" s="60">
        <f>+'[2]vanpror. prihodi'!D18</f>
        <v>157158.79999999999</v>
      </c>
      <c r="E25" s="60">
        <f>+'[2]vanpror. prihodi'!E18</f>
        <v>0</v>
      </c>
      <c r="F25" s="60">
        <f>+'[2]vanpror. prihodi'!F18</f>
        <v>28200</v>
      </c>
      <c r="G25" s="60">
        <f>+'[2]vanpror. prihodi'!G18</f>
        <v>28117.91</v>
      </c>
      <c r="H25" s="79">
        <f t="shared" si="6"/>
        <v>0.17891400290661422</v>
      </c>
      <c r="I25" s="79">
        <f t="shared" si="7"/>
        <v>0.99708900709219861</v>
      </c>
    </row>
    <row r="26" spans="1:11" s="76" customFormat="1" ht="25.5" customHeight="1">
      <c r="A26" s="73"/>
      <c r="B26" s="73"/>
      <c r="C26" s="77" t="s">
        <v>319</v>
      </c>
      <c r="D26" s="75">
        <f>+D27+D40+D48+D50+D56+D63+D73+D37</f>
        <v>8150979.8700000001</v>
      </c>
      <c r="E26" s="75">
        <f>+E27+E40+E48+E50+E56+E63+E73+E37</f>
        <v>18802200</v>
      </c>
      <c r="F26" s="75">
        <f>+F27+F40+F48+F50+F56+F63+F73+F37</f>
        <v>19670200</v>
      </c>
      <c r="G26" s="75">
        <f>+G27+G40+G48+G50+G56+G63+G73+G37</f>
        <v>8681237.5099999998</v>
      </c>
      <c r="H26" s="78">
        <f t="shared" si="6"/>
        <v>1.0650544656540784</v>
      </c>
      <c r="I26" s="78">
        <f t="shared" si="7"/>
        <v>0.44133956492562354</v>
      </c>
    </row>
    <row r="27" spans="1:11" s="96" customFormat="1" ht="24.95" customHeight="1">
      <c r="A27" s="56"/>
      <c r="B27" s="90">
        <v>11</v>
      </c>
      <c r="C27" s="56" t="s">
        <v>79</v>
      </c>
      <c r="D27" s="95">
        <f>SUM(D28:D36)</f>
        <v>579620.27</v>
      </c>
      <c r="E27" s="95">
        <f t="shared" ref="E27:G27" si="14">SUM(E28:E36)</f>
        <v>1492100</v>
      </c>
      <c r="F27" s="95">
        <f t="shared" si="14"/>
        <v>1963400</v>
      </c>
      <c r="G27" s="95">
        <f t="shared" si="14"/>
        <v>695274.57000000007</v>
      </c>
      <c r="H27" s="67">
        <f t="shared" si="6"/>
        <v>1.1995346021974007</v>
      </c>
      <c r="I27" s="67">
        <f t="shared" si="7"/>
        <v>0.35411763777121325</v>
      </c>
    </row>
    <row r="28" spans="1:11" s="91" customFormat="1">
      <c r="A28" s="92"/>
      <c r="B28" s="59">
        <v>311</v>
      </c>
      <c r="C28" s="59" t="s">
        <v>192</v>
      </c>
      <c r="D28" s="94">
        <f>+[2]KONSOLIDIRANI!D110+[2]KONSOLIDIRANI!D111+[2]KONSOLIDIRANI!D158+[2]KONSOLIDIRANI!D168</f>
        <v>473799.76</v>
      </c>
      <c r="E28" s="94">
        <f>+[2]KONSOLIDIRANI!E110+[2]KONSOLIDIRANI!E111+[2]KONSOLIDIRANI!E158+[2]KONSOLIDIRANI!E168</f>
        <v>1158300</v>
      </c>
      <c r="F28" s="94">
        <f>+[2]KONSOLIDIRANI!F110+[2]KONSOLIDIRANI!F111+[2]KONSOLIDIRANI!F158+[2]KONSOLIDIRANI!F168</f>
        <v>1389500</v>
      </c>
      <c r="G28" s="94">
        <f>+[2]KONSOLIDIRANI!G110+[2]KONSOLIDIRANI!G111+[2]KONSOLIDIRANI!G158+[2]KONSOLIDIRANI!G168</f>
        <v>557220.38</v>
      </c>
      <c r="H28" s="67">
        <f t="shared" si="6"/>
        <v>1.1760672483244821</v>
      </c>
      <c r="I28" s="67">
        <f t="shared" si="7"/>
        <v>0.40102222382151853</v>
      </c>
    </row>
    <row r="29" spans="1:11" s="91" customFormat="1">
      <c r="A29" s="92"/>
      <c r="B29" s="59">
        <v>312</v>
      </c>
      <c r="C29" s="59" t="s">
        <v>193</v>
      </c>
      <c r="D29" s="94">
        <f>+[2]KONSOLIDIRANI!D112+[2]KONSOLIDIRANI!D113+[2]KONSOLIDIRANI!D114+[2]KONSOLIDIRANI!D159+[2]KONSOLIDIRANI!D160+[2]KONSOLIDIRANI!D161+[2]KONSOLIDIRANI!D169</f>
        <v>1500</v>
      </c>
      <c r="E29" s="94">
        <f>+[2]KONSOLIDIRANI!E112+[2]KONSOLIDIRANI!E113+[2]KONSOLIDIRANI!E114+[2]KONSOLIDIRANI!E159+[2]KONSOLIDIRANI!E160+[2]KONSOLIDIRANI!E161+[2]KONSOLIDIRANI!E169</f>
        <v>58700</v>
      </c>
      <c r="F29" s="94">
        <f>+[2]KONSOLIDIRANI!F112+[2]KONSOLIDIRANI!F113+[2]KONSOLIDIRANI!F114+[2]KONSOLIDIRANI!F159+[2]KONSOLIDIRANI!F160+[2]KONSOLIDIRANI!F161+[2]KONSOLIDIRANI!F169</f>
        <v>58700</v>
      </c>
      <c r="G29" s="94">
        <f>+[2]KONSOLIDIRANI!G112+[2]KONSOLIDIRANI!G113+[2]KONSOLIDIRANI!G114+[2]KONSOLIDIRANI!G159+[2]KONSOLIDIRANI!G160+[2]KONSOLIDIRANI!G161+[2]KONSOLIDIRANI!G169</f>
        <v>15000</v>
      </c>
      <c r="H29" s="67">
        <f t="shared" si="6"/>
        <v>10</v>
      </c>
      <c r="I29" s="67">
        <f t="shared" si="7"/>
        <v>0.25553662691652468</v>
      </c>
    </row>
    <row r="30" spans="1:11" s="91" customFormat="1">
      <c r="A30" s="92"/>
      <c r="B30" s="59">
        <v>313</v>
      </c>
      <c r="C30" s="59" t="s">
        <v>194</v>
      </c>
      <c r="D30" s="94">
        <f>+[2]KONSOLIDIRANI!D115+[2]KONSOLIDIRANI!D116+[2]KONSOLIDIRANI!D117+[2]KONSOLIDIRANI!D162+[2]KONSOLIDIRANI!D170</f>
        <v>8932.81</v>
      </c>
      <c r="E30" s="94">
        <f>+[2]KONSOLIDIRANI!E115+[2]KONSOLIDIRANI!E116+[2]KONSOLIDIRANI!E117+[2]KONSOLIDIRANI!E162+[2]KONSOLIDIRANI!E170</f>
        <v>205100</v>
      </c>
      <c r="F30" s="94">
        <f>+[2]KONSOLIDIRANI!F115+[2]KONSOLIDIRANI!F116+[2]KONSOLIDIRANI!F117+[2]KONSOLIDIRANI!F162+[2]KONSOLIDIRANI!F170</f>
        <v>226300</v>
      </c>
      <c r="G30" s="94">
        <f>+[2]KONSOLIDIRANI!G115+[2]KONSOLIDIRANI!G116+[2]KONSOLIDIRANI!G117+[2]KONSOLIDIRANI!G162+[2]KONSOLIDIRANI!G170</f>
        <v>88728.19</v>
      </c>
      <c r="H30" s="67">
        <f t="shared" si="6"/>
        <v>9.932841961264149</v>
      </c>
      <c r="I30" s="67">
        <f t="shared" si="7"/>
        <v>0.39208214759169246</v>
      </c>
    </row>
    <row r="31" spans="1:11" s="91" customFormat="1">
      <c r="A31" s="92"/>
      <c r="B31" s="59">
        <v>321</v>
      </c>
      <c r="C31" s="59" t="s">
        <v>195</v>
      </c>
      <c r="D31" s="94">
        <f>+[2]KONSOLIDIRANI!D118+[2]KONSOLIDIRANI!D119+[2]KONSOLIDIRANI!D163+[2]KONSOLIDIRANI!D164+[2]KONSOLIDIRANI!D171</f>
        <v>2880</v>
      </c>
      <c r="E31" s="94">
        <f>+[2]KONSOLIDIRANI!E118+[2]KONSOLIDIRANI!E119+[2]KONSOLIDIRANI!E163+[2]KONSOLIDIRANI!E164+[2]KONSOLIDIRANI!E171</f>
        <v>66400</v>
      </c>
      <c r="F31" s="94">
        <f>+[2]KONSOLIDIRANI!F118+[2]KONSOLIDIRANI!F119+[2]KONSOLIDIRANI!F163+[2]KONSOLIDIRANI!F164+[2]KONSOLIDIRANI!F171</f>
        <v>82900</v>
      </c>
      <c r="G31" s="94">
        <f>+[2]KONSOLIDIRANI!G118+[2]KONSOLIDIRANI!G119+[2]KONSOLIDIRANI!G163+[2]KONSOLIDIRANI!G164+[2]KONSOLIDIRANI!G171</f>
        <v>34326</v>
      </c>
      <c r="H31" s="67">
        <f t="shared" si="6"/>
        <v>11.918749999999999</v>
      </c>
      <c r="I31" s="67">
        <f t="shared" si="7"/>
        <v>0.41406513872135103</v>
      </c>
    </row>
    <row r="32" spans="1:11" s="91" customFormat="1" ht="12.75" customHeight="1">
      <c r="A32" s="92"/>
      <c r="B32" s="59">
        <v>322</v>
      </c>
      <c r="C32" s="59" t="s">
        <v>196</v>
      </c>
      <c r="D32" s="94">
        <f>+[2]KONSOLIDIRANI!D73</f>
        <v>0</v>
      </c>
      <c r="E32" s="94">
        <f>+[2]KONSOLIDIRANI!E73</f>
        <v>2000</v>
      </c>
      <c r="F32" s="94">
        <f>+[2]KONSOLIDIRANI!F73</f>
        <v>2000</v>
      </c>
      <c r="G32" s="94">
        <f>+[2]KONSOLIDIRANI!G73</f>
        <v>0</v>
      </c>
      <c r="H32" s="67">
        <f t="shared" si="6"/>
        <v>0</v>
      </c>
      <c r="I32" s="67">
        <f t="shared" si="7"/>
        <v>0</v>
      </c>
    </row>
    <row r="33" spans="1:9" s="91" customFormat="1" ht="12.75" customHeight="1">
      <c r="A33" s="59"/>
      <c r="B33" s="92">
        <v>323</v>
      </c>
      <c r="C33" s="59" t="s">
        <v>197</v>
      </c>
      <c r="D33" s="94">
        <f>+[2]KONSOLIDIRANI!D74+[2]KONSOLIDIRANI!D120+[2]KONSOLIDIRANI!D165</f>
        <v>13500</v>
      </c>
      <c r="E33" s="94">
        <f>+[2]KONSOLIDIRANI!E74+[2]KONSOLIDIRANI!E120+[2]KONSOLIDIRANI!E165</f>
        <v>1600</v>
      </c>
      <c r="F33" s="94">
        <f>+[2]KONSOLIDIRANI!F74+[2]KONSOLIDIRANI!F120+[2]KONSOLIDIRANI!F165</f>
        <v>1600</v>
      </c>
      <c r="G33" s="94">
        <f>+[2]KONSOLIDIRANI!G74+[2]KONSOLIDIRANI!G120+[2]KONSOLIDIRANI!G165</f>
        <v>0</v>
      </c>
      <c r="H33" s="67">
        <f t="shared" si="6"/>
        <v>0</v>
      </c>
      <c r="I33" s="67">
        <f t="shared" si="7"/>
        <v>0</v>
      </c>
    </row>
    <row r="34" spans="1:9" s="91" customFormat="1" ht="12.75" customHeight="1">
      <c r="A34" s="92"/>
      <c r="B34" s="59">
        <v>329</v>
      </c>
      <c r="C34" s="59" t="s">
        <v>72</v>
      </c>
      <c r="D34" s="94">
        <f>+[2]KONSOLIDIRANI!D121</f>
        <v>61129.7</v>
      </c>
      <c r="E34" s="94">
        <f>+[2]KONSOLIDIRANI!E121</f>
        <v>0</v>
      </c>
      <c r="F34" s="94">
        <f>+[2]KONSOLIDIRANI!F121</f>
        <v>3500</v>
      </c>
      <c r="G34" s="94">
        <f>+[2]KONSOLIDIRANI!G121</f>
        <v>0</v>
      </c>
      <c r="H34" s="67">
        <f t="shared" ref="H34" si="15">IFERROR(G34/D34,)</f>
        <v>0</v>
      </c>
      <c r="I34" s="67">
        <f t="shared" ref="I34" si="16">IFERROR(G34/F34,)</f>
        <v>0</v>
      </c>
    </row>
    <row r="35" spans="1:9" s="91" customFormat="1" ht="12.75" customHeight="1">
      <c r="A35" s="92"/>
      <c r="B35" s="59">
        <v>343</v>
      </c>
      <c r="C35" s="59" t="s">
        <v>198</v>
      </c>
      <c r="D35" s="94">
        <f>+[2]KONSOLIDIRANI!D122+[2]KONSOLIDIRANI!D123+[2]KONSOLIDIRANI!D124</f>
        <v>17878</v>
      </c>
      <c r="E35" s="94">
        <f>+[2]KONSOLIDIRANI!E122+[2]KONSOLIDIRANI!E123+[2]KONSOLIDIRANI!E124</f>
        <v>0</v>
      </c>
      <c r="F35" s="94">
        <f>+[2]KONSOLIDIRANI!F122+[2]KONSOLIDIRANI!F123+[2]KONSOLIDIRANI!F124</f>
        <v>1900</v>
      </c>
      <c r="G35" s="94">
        <f>+[2]KONSOLIDIRANI!G122+[2]KONSOLIDIRANI!G123+[2]KONSOLIDIRANI!G124</f>
        <v>0</v>
      </c>
      <c r="H35" s="67">
        <f t="shared" si="6"/>
        <v>0</v>
      </c>
      <c r="I35" s="67">
        <f t="shared" si="7"/>
        <v>0</v>
      </c>
    </row>
    <row r="36" spans="1:9" s="91" customFormat="1" ht="12.75" customHeight="1">
      <c r="A36" s="92"/>
      <c r="B36" s="59">
        <v>372</v>
      </c>
      <c r="C36" s="59" t="s">
        <v>324</v>
      </c>
      <c r="D36" s="94"/>
      <c r="E36" s="94"/>
      <c r="F36" s="94">
        <f>+[2]KONSOLIDIRANI!$F$75</f>
        <v>197000</v>
      </c>
      <c r="G36" s="94"/>
      <c r="H36" s="67">
        <f t="shared" ref="H36" si="17">IFERROR(G36/D36,)</f>
        <v>0</v>
      </c>
      <c r="I36" s="67">
        <f t="shared" ref="I36" si="18">IFERROR(G36/F36,)</f>
        <v>0</v>
      </c>
    </row>
    <row r="37" spans="1:9" s="98" customFormat="1" ht="25.5" customHeight="1">
      <c r="A37" s="85"/>
      <c r="B37" s="86">
        <v>25</v>
      </c>
      <c r="C37" s="86" t="s">
        <v>326</v>
      </c>
      <c r="D37" s="87">
        <f>+D38+D39</f>
        <v>2411.2399999999998</v>
      </c>
      <c r="E37" s="87">
        <f t="shared" ref="E37:G37" si="19">+E38+E39</f>
        <v>8600</v>
      </c>
      <c r="F37" s="87">
        <f t="shared" si="19"/>
        <v>4600</v>
      </c>
      <c r="G37" s="87">
        <f t="shared" si="19"/>
        <v>60</v>
      </c>
      <c r="H37" s="97">
        <f t="shared" ref="H37:H38" si="20">IFERROR(G37/D37,)</f>
        <v>2.4883462450855164E-2</v>
      </c>
      <c r="I37" s="97">
        <f t="shared" ref="I37:I38" si="21">IFERROR(G37/F37,)</f>
        <v>1.3043478260869565E-2</v>
      </c>
    </row>
    <row r="38" spans="1:9" s="91" customFormat="1" ht="12.75" customHeight="1">
      <c r="A38" s="92"/>
      <c r="B38" s="59">
        <v>422</v>
      </c>
      <c r="C38" s="59" t="s">
        <v>200</v>
      </c>
      <c r="D38" s="94">
        <f>+[2]KONSOLIDIRANI!D192</f>
        <v>0</v>
      </c>
      <c r="E38" s="94">
        <f>+[2]KONSOLIDIRANI!E192</f>
        <v>5000</v>
      </c>
      <c r="F38" s="94">
        <f>+[2]KONSOLIDIRANI!F192</f>
        <v>2600</v>
      </c>
      <c r="G38" s="94">
        <f>+[2]KONSOLIDIRANI!G192</f>
        <v>0</v>
      </c>
      <c r="H38" s="67">
        <f t="shared" si="20"/>
        <v>0</v>
      </c>
      <c r="I38" s="67">
        <f t="shared" si="21"/>
        <v>0</v>
      </c>
    </row>
    <row r="39" spans="1:9" s="91" customFormat="1" ht="12.75" customHeight="1">
      <c r="A39" s="92"/>
      <c r="B39" s="59">
        <v>424</v>
      </c>
      <c r="C39" s="59" t="s">
        <v>114</v>
      </c>
      <c r="D39" s="94">
        <f>+[2]KONSOLIDIRANI!D191</f>
        <v>2411.2399999999998</v>
      </c>
      <c r="E39" s="94">
        <f>+[2]KONSOLIDIRANI!E191</f>
        <v>3600</v>
      </c>
      <c r="F39" s="94">
        <f>+[2]KONSOLIDIRANI!F191</f>
        <v>2000</v>
      </c>
      <c r="G39" s="94">
        <f>+[2]KONSOLIDIRANI!G191</f>
        <v>60</v>
      </c>
      <c r="H39" s="67">
        <f t="shared" ref="H39" si="22">IFERROR(G39/D39,)</f>
        <v>2.4883462450855164E-2</v>
      </c>
      <c r="I39" s="67">
        <f t="shared" ref="I39" si="23">IFERROR(G39/F39,)</f>
        <v>0.03</v>
      </c>
    </row>
    <row r="40" spans="1:9" s="98" customFormat="1" ht="25.5" customHeight="1">
      <c r="A40" s="85"/>
      <c r="B40" s="86">
        <v>31</v>
      </c>
      <c r="C40" s="86" t="s">
        <v>314</v>
      </c>
      <c r="D40" s="87">
        <f>SUM(D41:D47)</f>
        <v>394919.11</v>
      </c>
      <c r="E40" s="87">
        <f t="shared" ref="E40:G40" si="24">SUM(E41:E47)</f>
        <v>1300000</v>
      </c>
      <c r="F40" s="87">
        <f t="shared" si="24"/>
        <v>1300000</v>
      </c>
      <c r="G40" s="87">
        <f t="shared" si="24"/>
        <v>498542.66</v>
      </c>
      <c r="H40" s="97">
        <f t="shared" si="6"/>
        <v>1.2623918351279582</v>
      </c>
      <c r="I40" s="97">
        <f t="shared" si="7"/>
        <v>0.38349435384615382</v>
      </c>
    </row>
    <row r="41" spans="1:9" s="91" customFormat="1" ht="12.75" customHeight="1">
      <c r="A41" s="92"/>
      <c r="B41" s="59">
        <v>321</v>
      </c>
      <c r="C41" s="59" t="s">
        <v>195</v>
      </c>
      <c r="D41" s="94">
        <f>SUM([2]KONSOLIDIRANI!D5:D10)</f>
        <v>9402.75</v>
      </c>
      <c r="E41" s="94">
        <f>SUM([2]KONSOLIDIRANI!E5:E10)</f>
        <v>51000</v>
      </c>
      <c r="F41" s="94">
        <f>SUM([2]KONSOLIDIRANI!F5:F10)</f>
        <v>51000</v>
      </c>
      <c r="G41" s="94">
        <f>SUM([2]KONSOLIDIRANI!G5:G10)</f>
        <v>30734.95</v>
      </c>
      <c r="H41" s="67">
        <f t="shared" si="6"/>
        <v>3.2687192576639812</v>
      </c>
      <c r="I41" s="67">
        <f t="shared" si="7"/>
        <v>0.60264607843137252</v>
      </c>
    </row>
    <row r="42" spans="1:9" s="91" customFormat="1" ht="12.75" customHeight="1">
      <c r="A42" s="92"/>
      <c r="B42" s="59">
        <v>322</v>
      </c>
      <c r="C42" s="59" t="s">
        <v>196</v>
      </c>
      <c r="D42" s="94">
        <f>SUM([2]KONSOLIDIRANI!D11:D24)</f>
        <v>127895.29</v>
      </c>
      <c r="E42" s="94">
        <f>SUM([2]KONSOLIDIRANI!E11:E24)</f>
        <v>408000</v>
      </c>
      <c r="F42" s="94">
        <f>SUM([2]KONSOLIDIRANI!F11:F24)</f>
        <v>455700</v>
      </c>
      <c r="G42" s="94">
        <f>SUM([2]KONSOLIDIRANI!G11:G24)</f>
        <v>206743.61</v>
      </c>
      <c r="H42" s="67">
        <f t="shared" si="6"/>
        <v>1.616506831486914</v>
      </c>
      <c r="I42" s="67">
        <f t="shared" si="7"/>
        <v>0.45368358569234141</v>
      </c>
    </row>
    <row r="43" spans="1:9" s="91" customFormat="1" ht="12.75" customHeight="1">
      <c r="A43" s="92"/>
      <c r="B43" s="92">
        <v>323</v>
      </c>
      <c r="C43" s="59" t="s">
        <v>197</v>
      </c>
      <c r="D43" s="94">
        <f>SUM([2]KONSOLIDIRANI!D25:D45)+[2]KONSOLIDIRANI!D156</f>
        <v>243960.44</v>
      </c>
      <c r="E43" s="94">
        <f>SUM([2]KONSOLIDIRANI!E25:E45)+[2]KONSOLIDIRANI!E156</f>
        <v>681500</v>
      </c>
      <c r="F43" s="94">
        <f>SUM([2]KONSOLIDIRANI!F25:F45)+[2]KONSOLIDIRANI!F156</f>
        <v>637500</v>
      </c>
      <c r="G43" s="94">
        <f>SUM([2]KONSOLIDIRANI!G25:G45)+[2]KONSOLIDIRANI!G156</f>
        <v>249307.42</v>
      </c>
      <c r="H43" s="67">
        <f t="shared" si="6"/>
        <v>1.0219174059531948</v>
      </c>
      <c r="I43" s="67">
        <f t="shared" si="7"/>
        <v>0.39107046274509805</v>
      </c>
    </row>
    <row r="44" spans="1:9" s="91" customFormat="1" ht="12.75" customHeight="1">
      <c r="A44" s="92"/>
      <c r="B44" s="59">
        <v>329</v>
      </c>
      <c r="C44" s="59" t="s">
        <v>72</v>
      </c>
      <c r="D44" s="94">
        <f>SUM([2]KONSOLIDIRANI!D47:D51)</f>
        <v>10376.870000000001</v>
      </c>
      <c r="E44" s="94">
        <f>SUM([2]KONSOLIDIRANI!E47:E51)</f>
        <v>33000</v>
      </c>
      <c r="F44" s="94">
        <f>SUM([2]KONSOLIDIRANI!F47:F51)</f>
        <v>28000</v>
      </c>
      <c r="G44" s="94">
        <f>SUM([2]KONSOLIDIRANI!G47:G51)</f>
        <v>6266.54</v>
      </c>
      <c r="H44" s="67">
        <f t="shared" si="6"/>
        <v>0.60389500880323255</v>
      </c>
      <c r="I44" s="67">
        <f t="shared" si="7"/>
        <v>0.223805</v>
      </c>
    </row>
    <row r="45" spans="1:9" s="91" customFormat="1" ht="12.75" customHeight="1">
      <c r="A45" s="59"/>
      <c r="B45" s="92">
        <v>324</v>
      </c>
      <c r="C45" s="59" t="s">
        <v>209</v>
      </c>
      <c r="D45" s="94">
        <f>+[2]KONSOLIDIRANI!D46</f>
        <v>0</v>
      </c>
      <c r="E45" s="94">
        <f>+[2]KONSOLIDIRANI!E46</f>
        <v>0</v>
      </c>
      <c r="F45" s="94">
        <f>+[2]KONSOLIDIRANI!F46</f>
        <v>1300</v>
      </c>
      <c r="G45" s="94">
        <f>+[2]KONSOLIDIRANI!G46</f>
        <v>1225</v>
      </c>
      <c r="H45" s="67">
        <f>IFERROR(G45/D45,)</f>
        <v>0</v>
      </c>
      <c r="I45" s="67">
        <f>IFERROR(G45/F45,)</f>
        <v>0.94230769230769229</v>
      </c>
    </row>
    <row r="46" spans="1:9" s="91" customFormat="1" ht="12.75" customHeight="1">
      <c r="A46" s="92"/>
      <c r="B46" s="59">
        <v>343</v>
      </c>
      <c r="C46" s="59" t="s">
        <v>198</v>
      </c>
      <c r="D46" s="94">
        <f>SUM([2]KONSOLIDIRANI!D52:D53)</f>
        <v>3283.76</v>
      </c>
      <c r="E46" s="94">
        <f>SUM([2]KONSOLIDIRANI!E52:E53)</f>
        <v>6500</v>
      </c>
      <c r="F46" s="94">
        <f>SUM([2]KONSOLIDIRANI!F52:F53)</f>
        <v>6500</v>
      </c>
      <c r="G46" s="94">
        <f>SUM([2]KONSOLIDIRANI!G52:G53)</f>
        <v>4265.1400000000003</v>
      </c>
      <c r="H46" s="67">
        <f t="shared" si="6"/>
        <v>1.2988586254781105</v>
      </c>
      <c r="I46" s="67">
        <f t="shared" si="7"/>
        <v>0.65617538461538472</v>
      </c>
    </row>
    <row r="47" spans="1:9" s="91" customFormat="1" ht="12.75" customHeight="1">
      <c r="A47" s="92"/>
      <c r="B47" s="59">
        <v>422</v>
      </c>
      <c r="C47" s="59" t="s">
        <v>200</v>
      </c>
      <c r="D47" s="94">
        <f>+[2]KONSOLIDIRANI!D188</f>
        <v>0</v>
      </c>
      <c r="E47" s="94">
        <f>+[2]KONSOLIDIRANI!E188</f>
        <v>120000</v>
      </c>
      <c r="F47" s="94">
        <f>+[2]KONSOLIDIRANI!F188</f>
        <v>120000</v>
      </c>
      <c r="G47" s="94">
        <f>+[2]KONSOLIDIRANI!G188</f>
        <v>0</v>
      </c>
      <c r="H47" s="67">
        <f t="shared" si="6"/>
        <v>0</v>
      </c>
      <c r="I47" s="67">
        <f t="shared" si="7"/>
        <v>0</v>
      </c>
    </row>
    <row r="48" spans="1:9" s="98" customFormat="1" ht="25.5" customHeight="1">
      <c r="A48" s="85"/>
      <c r="B48" s="86">
        <v>42</v>
      </c>
      <c r="C48" s="86" t="s">
        <v>318</v>
      </c>
      <c r="D48" s="87">
        <f>+D49</f>
        <v>0</v>
      </c>
      <c r="E48" s="87">
        <f t="shared" ref="E48:G48" si="25">+E49</f>
        <v>19000</v>
      </c>
      <c r="F48" s="87">
        <f t="shared" si="25"/>
        <v>19000</v>
      </c>
      <c r="G48" s="87">
        <f t="shared" si="25"/>
        <v>0</v>
      </c>
      <c r="H48" s="97">
        <f t="shared" si="6"/>
        <v>0</v>
      </c>
      <c r="I48" s="97">
        <f t="shared" si="7"/>
        <v>0</v>
      </c>
    </row>
    <row r="49" spans="1:9" s="91" customFormat="1">
      <c r="A49" s="92"/>
      <c r="B49" s="59">
        <v>322</v>
      </c>
      <c r="C49" s="59" t="s">
        <v>196</v>
      </c>
      <c r="D49" s="94">
        <f>+[2]KONSOLIDIRANI!D185</f>
        <v>0</v>
      </c>
      <c r="E49" s="94">
        <f>+[2]KONSOLIDIRANI!E185</f>
        <v>19000</v>
      </c>
      <c r="F49" s="94">
        <f>+[2]KONSOLIDIRANI!F185</f>
        <v>19000</v>
      </c>
      <c r="G49" s="94">
        <f>+[2]KONSOLIDIRANI!G185</f>
        <v>0</v>
      </c>
      <c r="H49" s="79">
        <f t="shared" si="6"/>
        <v>0</v>
      </c>
      <c r="I49" s="79">
        <f t="shared" si="7"/>
        <v>0</v>
      </c>
    </row>
    <row r="50" spans="1:9" s="98" customFormat="1" ht="25.5" customHeight="1">
      <c r="A50" s="85"/>
      <c r="B50" s="86">
        <v>44</v>
      </c>
      <c r="C50" s="86" t="s">
        <v>317</v>
      </c>
      <c r="D50" s="87">
        <f>SUM(D51:D55)</f>
        <v>365332.82999999996</v>
      </c>
      <c r="E50" s="87">
        <f t="shared" ref="E50:G50" si="26">SUM(E51:E55)</f>
        <v>579700</v>
      </c>
      <c r="F50" s="87">
        <f t="shared" si="26"/>
        <v>579700</v>
      </c>
      <c r="G50" s="87">
        <f t="shared" si="26"/>
        <v>397275.51999999996</v>
      </c>
      <c r="H50" s="97">
        <f t="shared" si="6"/>
        <v>1.0874344908997091</v>
      </c>
      <c r="I50" s="97">
        <f t="shared" si="7"/>
        <v>0.68531226496463682</v>
      </c>
    </row>
    <row r="51" spans="1:9" s="91" customFormat="1" ht="12.75" customHeight="1">
      <c r="A51" s="59"/>
      <c r="B51" s="92">
        <v>311</v>
      </c>
      <c r="C51" s="59" t="s">
        <v>192</v>
      </c>
      <c r="D51" s="94">
        <f>+[2]KONSOLIDIRANI!D173</f>
        <v>258472.9</v>
      </c>
      <c r="E51" s="94">
        <f>+[2]KONSOLIDIRANI!E173</f>
        <v>398000</v>
      </c>
      <c r="F51" s="94">
        <f>+[2]KONSOLIDIRANI!F173</f>
        <v>396500</v>
      </c>
      <c r="G51" s="94">
        <f>+[2]KONSOLIDIRANI!G173</f>
        <v>274623.23</v>
      </c>
      <c r="H51" s="67">
        <f t="shared" si="6"/>
        <v>1.0624836491562557</v>
      </c>
      <c r="I51" s="67">
        <f t="shared" si="7"/>
        <v>0.6926184867591425</v>
      </c>
    </row>
    <row r="52" spans="1:9" s="91" customFormat="1" ht="12.75" customHeight="1">
      <c r="A52" s="59"/>
      <c r="B52" s="92">
        <v>312</v>
      </c>
      <c r="C52" s="59" t="s">
        <v>193</v>
      </c>
      <c r="D52" s="94">
        <f>+[2]KONSOLIDIRANI!D174+[2]KONSOLIDIRANI!D175+[2]KONSOLIDIRANI!D176</f>
        <v>21407.510000000002</v>
      </c>
      <c r="E52" s="94">
        <f>+[2]KONSOLIDIRANI!E174+[2]KONSOLIDIRANI!E175+[2]KONSOLIDIRANI!E176</f>
        <v>56200</v>
      </c>
      <c r="F52" s="94">
        <f>+[2]KONSOLIDIRANI!F174+[2]KONSOLIDIRANI!F175+[2]KONSOLIDIRANI!F176</f>
        <v>57700</v>
      </c>
      <c r="G52" s="94">
        <f>+[2]KONSOLIDIRANI!G174+[2]KONSOLIDIRANI!G175+[2]KONSOLIDIRANI!G176</f>
        <v>28907.5</v>
      </c>
      <c r="H52" s="67">
        <f t="shared" si="6"/>
        <v>1.350343874649597</v>
      </c>
      <c r="I52" s="67">
        <f t="shared" si="7"/>
        <v>0.50099653379549391</v>
      </c>
    </row>
    <row r="53" spans="1:9" s="91" customFormat="1" ht="12.75" customHeight="1">
      <c r="A53" s="59"/>
      <c r="B53" s="92">
        <v>313</v>
      </c>
      <c r="C53" s="59" t="s">
        <v>194</v>
      </c>
      <c r="D53" s="94">
        <f>+[2]KONSOLIDIRANI!D177+[2]KONSOLIDIRANI!D178</f>
        <v>42715.31</v>
      </c>
      <c r="E53" s="94">
        <f>+[2]KONSOLIDIRANI!E177+[2]KONSOLIDIRANI!E178</f>
        <v>77000</v>
      </c>
      <c r="F53" s="94">
        <f>+[2]KONSOLIDIRANI!F177+[2]KONSOLIDIRANI!F178</f>
        <v>77000</v>
      </c>
      <c r="G53" s="94">
        <f>+[2]KONSOLIDIRANI!G177+[2]KONSOLIDIRANI!G178</f>
        <v>45380.1</v>
      </c>
      <c r="H53" s="67">
        <f t="shared" si="6"/>
        <v>1.0623848919743295</v>
      </c>
      <c r="I53" s="67">
        <f t="shared" si="7"/>
        <v>0.58935194805194802</v>
      </c>
    </row>
    <row r="54" spans="1:9" s="91" customFormat="1" ht="12.75" customHeight="1">
      <c r="A54" s="59"/>
      <c r="B54" s="92">
        <v>321</v>
      </c>
      <c r="C54" s="59" t="s">
        <v>195</v>
      </c>
      <c r="D54" s="94">
        <f>+[2]KONSOLIDIRANI!D179+[2]KONSOLIDIRANI!D180</f>
        <v>13350</v>
      </c>
      <c r="E54" s="94">
        <f>+[2]KONSOLIDIRANI!E179+[2]KONSOLIDIRANI!E180</f>
        <v>29500</v>
      </c>
      <c r="F54" s="94">
        <f>+[2]KONSOLIDIRANI!F179+[2]KONSOLIDIRANI!F180</f>
        <v>29500</v>
      </c>
      <c r="G54" s="94">
        <f>+[2]KONSOLIDIRANI!G179+[2]KONSOLIDIRANI!G180</f>
        <v>16710</v>
      </c>
      <c r="H54" s="67">
        <f t="shared" si="6"/>
        <v>1.2516853932584269</v>
      </c>
      <c r="I54" s="67">
        <f t="shared" si="7"/>
        <v>0.56644067796610165</v>
      </c>
    </row>
    <row r="55" spans="1:9" s="91" customFormat="1">
      <c r="A55" s="92"/>
      <c r="B55" s="59">
        <v>322</v>
      </c>
      <c r="C55" s="59" t="s">
        <v>196</v>
      </c>
      <c r="D55" s="94">
        <f>+[2]KONSOLIDIRANI!D184</f>
        <v>29387.11</v>
      </c>
      <c r="E55" s="94">
        <f>+[2]KONSOLIDIRANI!E184</f>
        <v>19000</v>
      </c>
      <c r="F55" s="94">
        <f>+[2]KONSOLIDIRANI!F184</f>
        <v>19000</v>
      </c>
      <c r="G55" s="94">
        <f>+[2]KONSOLIDIRANI!G184</f>
        <v>31654.69</v>
      </c>
      <c r="H55" s="79">
        <f t="shared" si="6"/>
        <v>1.0771624021552306</v>
      </c>
      <c r="I55" s="79">
        <f t="shared" si="7"/>
        <v>1.6660363157894735</v>
      </c>
    </row>
    <row r="56" spans="1:9" s="98" customFormat="1" ht="25.5" customHeight="1">
      <c r="A56" s="85"/>
      <c r="B56" s="86">
        <v>49</v>
      </c>
      <c r="C56" s="86" t="s">
        <v>316</v>
      </c>
      <c r="D56" s="87">
        <f>SUM(D57:D62)</f>
        <v>6426410.0700000003</v>
      </c>
      <c r="E56" s="87">
        <f t="shared" ref="E56:G56" si="27">SUM(E57:E62)</f>
        <v>14240400</v>
      </c>
      <c r="F56" s="87">
        <f t="shared" si="27"/>
        <v>14612900</v>
      </c>
      <c r="G56" s="87">
        <f t="shared" si="27"/>
        <v>6627705.3200000003</v>
      </c>
      <c r="H56" s="97">
        <f t="shared" si="6"/>
        <v>1.0313231256342781</v>
      </c>
      <c r="I56" s="97">
        <f t="shared" si="7"/>
        <v>0.45355167831162879</v>
      </c>
    </row>
    <row r="57" spans="1:9" s="91" customFormat="1" ht="12.75" customHeight="1">
      <c r="A57" s="92"/>
      <c r="B57" s="59">
        <v>311</v>
      </c>
      <c r="C57" s="59" t="s">
        <v>192</v>
      </c>
      <c r="D57" s="94">
        <f>+[2]vanpror.!D5+[2]vanpror.!D6</f>
        <v>5267612.21</v>
      </c>
      <c r="E57" s="94">
        <f>+[2]vanpror.!E5+[2]vanpror.!E6</f>
        <v>11576400</v>
      </c>
      <c r="F57" s="94">
        <f>+[2]vanpror.!F5+[2]vanpror.!F6</f>
        <v>11896400</v>
      </c>
      <c r="G57" s="94">
        <f>+[2]vanpror.!G5+[2]vanpror.!G6</f>
        <v>5406033.54</v>
      </c>
      <c r="H57" s="79">
        <f t="shared" si="6"/>
        <v>1.0262778132637065</v>
      </c>
      <c r="I57" s="79">
        <f t="shared" si="7"/>
        <v>0.45442600618674556</v>
      </c>
    </row>
    <row r="58" spans="1:9" s="91" customFormat="1" ht="12.75" customHeight="1">
      <c r="A58" s="92"/>
      <c r="B58" s="59">
        <v>312</v>
      </c>
      <c r="C58" s="59" t="s">
        <v>193</v>
      </c>
      <c r="D58" s="94">
        <f>+[2]vanpror.!D7+[2]vanpror.!D8+[2]vanpror.!D9+[2]vanpror.!D10</f>
        <v>196955.19</v>
      </c>
      <c r="E58" s="94">
        <f>+[2]vanpror.!E7+[2]vanpror.!E8+[2]vanpror.!E9+[2]vanpror.!E10</f>
        <v>438500</v>
      </c>
      <c r="F58" s="94">
        <f>+[2]vanpror.!F7+[2]vanpror.!F8+[2]vanpror.!F9+[2]vanpror.!F10</f>
        <v>443000</v>
      </c>
      <c r="G58" s="94">
        <f>+[2]vanpror.!G7+[2]vanpror.!G8+[2]vanpror.!G9+[2]vanpror.!G10</f>
        <v>184322.59</v>
      </c>
      <c r="H58" s="79">
        <f t="shared" si="6"/>
        <v>0.93586053761771903</v>
      </c>
      <c r="I58" s="79">
        <f t="shared" si="7"/>
        <v>0.41607808126410833</v>
      </c>
    </row>
    <row r="59" spans="1:9" s="91" customFormat="1" ht="12.75" customHeight="1">
      <c r="A59" s="92"/>
      <c r="B59" s="59">
        <v>313</v>
      </c>
      <c r="C59" s="59" t="s">
        <v>194</v>
      </c>
      <c r="D59" s="94">
        <f>+[2]vanpror.!D11+[2]vanpror.!D12+[2]vanpror.!D13</f>
        <v>865003.97</v>
      </c>
      <c r="E59" s="94">
        <f>+[2]vanpror.!E11+[2]vanpror.!E12+[2]vanpror.!E13</f>
        <v>1929000</v>
      </c>
      <c r="F59" s="94">
        <f>+[2]vanpror.!F11+[2]vanpror.!F12+[2]vanpror.!F13</f>
        <v>1957000</v>
      </c>
      <c r="G59" s="94">
        <f>+[2]vanpror.!G11+[2]vanpror.!G12+[2]vanpror.!G13</f>
        <v>882679.68</v>
      </c>
      <c r="H59" s="79">
        <f t="shared" si="6"/>
        <v>1.0204342530358561</v>
      </c>
      <c r="I59" s="79">
        <f t="shared" si="7"/>
        <v>0.45103713847726112</v>
      </c>
    </row>
    <row r="60" spans="1:9" s="91" customFormat="1" ht="12.75" customHeight="1">
      <c r="A60" s="92"/>
      <c r="B60" s="59">
        <v>321</v>
      </c>
      <c r="C60" s="59" t="s">
        <v>195</v>
      </c>
      <c r="D60" s="94">
        <f>+[2]vanpror.!D14</f>
        <v>81651.199999999997</v>
      </c>
      <c r="E60" s="94">
        <f>+[2]vanpror.!E14</f>
        <v>160000</v>
      </c>
      <c r="F60" s="94">
        <f>+[2]vanpror.!F14</f>
        <v>180000</v>
      </c>
      <c r="G60" s="94">
        <f>+[2]vanpror.!G14</f>
        <v>93542.48</v>
      </c>
      <c r="H60" s="79">
        <f t="shared" ref="H60:H61" si="28">IFERROR(G60/D60,)</f>
        <v>1.145635091707164</v>
      </c>
      <c r="I60" s="79">
        <f t="shared" ref="I60:I61" si="29">IFERROR(G60/F60,)</f>
        <v>0.51968044444444439</v>
      </c>
    </row>
    <row r="61" spans="1:9" s="91" customFormat="1" ht="12.75" customHeight="1">
      <c r="A61" s="92"/>
      <c r="B61" s="59">
        <v>329</v>
      </c>
      <c r="C61" s="59" t="s">
        <v>72</v>
      </c>
      <c r="D61" s="94">
        <f>+[2]vanpror.!D15+[2]vanpror.!D16</f>
        <v>15187.5</v>
      </c>
      <c r="E61" s="94">
        <f>+[2]vanpror.!E15+[2]vanpror.!E16</f>
        <v>70600</v>
      </c>
      <c r="F61" s="94">
        <f>+[2]vanpror.!F15+[2]vanpror.!F16</f>
        <v>70600</v>
      </c>
      <c r="G61" s="94">
        <f>+[2]vanpror.!G15+[2]vanpror.!G16</f>
        <v>43800</v>
      </c>
      <c r="H61" s="79">
        <f t="shared" si="28"/>
        <v>2.8839506172839506</v>
      </c>
      <c r="I61" s="79">
        <f t="shared" si="29"/>
        <v>0.6203966005665722</v>
      </c>
    </row>
    <row r="62" spans="1:9" s="91" customFormat="1" ht="12.75" customHeight="1">
      <c r="A62" s="92"/>
      <c r="B62" s="59">
        <v>343</v>
      </c>
      <c r="C62" s="59" t="s">
        <v>198</v>
      </c>
      <c r="D62" s="94">
        <f>+[2]vanpror.!D17+[2]vanpror.!D18+[2]vanpror.!D19</f>
        <v>0</v>
      </c>
      <c r="E62" s="94">
        <f>+[2]vanpror.!E17+[2]vanpror.!E18+[2]vanpror.!E19</f>
        <v>65900</v>
      </c>
      <c r="F62" s="94">
        <f>+[2]vanpror.!F17+[2]vanpror.!F18+[2]vanpror.!F19</f>
        <v>65900</v>
      </c>
      <c r="G62" s="94">
        <f>+[2]vanpror.!G17+[2]vanpror.!G18+[2]vanpror.!G19</f>
        <v>17327.03</v>
      </c>
      <c r="H62" s="79">
        <f t="shared" si="6"/>
        <v>0</v>
      </c>
      <c r="I62" s="79">
        <f t="shared" si="7"/>
        <v>0.26292913505311077</v>
      </c>
    </row>
    <row r="63" spans="1:9" s="98" customFormat="1" ht="25.5" customHeight="1">
      <c r="A63" s="85"/>
      <c r="B63" s="86">
        <v>55</v>
      </c>
      <c r="C63" s="86" t="s">
        <v>315</v>
      </c>
      <c r="D63" s="87">
        <f>SUM(D64:D72)</f>
        <v>225127.55</v>
      </c>
      <c r="E63" s="87">
        <f t="shared" ref="E63:G63" si="30">SUM(E64:E72)</f>
        <v>1162400</v>
      </c>
      <c r="F63" s="87">
        <f t="shared" si="30"/>
        <v>1162400</v>
      </c>
      <c r="G63" s="87">
        <f t="shared" si="30"/>
        <v>437134.54</v>
      </c>
      <c r="H63" s="97">
        <f t="shared" si="6"/>
        <v>1.9417194386026944</v>
      </c>
      <c r="I63" s="97">
        <f t="shared" si="7"/>
        <v>0.37606206125258085</v>
      </c>
    </row>
    <row r="64" spans="1:9" s="91" customFormat="1">
      <c r="A64" s="92"/>
      <c r="B64" s="59">
        <v>311</v>
      </c>
      <c r="C64" s="59" t="s">
        <v>192</v>
      </c>
      <c r="D64" s="94">
        <f>+[2]vanpror.!D55</f>
        <v>0</v>
      </c>
      <c r="E64" s="94">
        <f>+[2]vanpror.!E55</f>
        <v>0</v>
      </c>
      <c r="F64" s="94">
        <f>+[2]vanpror.!F55</f>
        <v>0</v>
      </c>
      <c r="G64" s="94">
        <f>+[2]vanpror.!G55</f>
        <v>0</v>
      </c>
      <c r="H64" s="79">
        <f t="shared" si="6"/>
        <v>0</v>
      </c>
      <c r="I64" s="79">
        <f t="shared" si="7"/>
        <v>0</v>
      </c>
    </row>
    <row r="65" spans="1:9" s="91" customFormat="1">
      <c r="A65" s="92"/>
      <c r="B65" s="59">
        <v>321</v>
      </c>
      <c r="C65" s="59" t="s">
        <v>195</v>
      </c>
      <c r="D65" s="94">
        <f>+[2]vanpror.!D56+[2]vanpror.!D57</f>
        <v>0</v>
      </c>
      <c r="E65" s="94">
        <f>+[2]vanpror.!E56+[2]vanpror.!E57</f>
        <v>0</v>
      </c>
      <c r="F65" s="94">
        <f>+[2]vanpror.!F56+[2]vanpror.!F57</f>
        <v>1100</v>
      </c>
      <c r="G65" s="94">
        <f>+[2]vanpror.!G56+[2]vanpror.!G57</f>
        <v>911</v>
      </c>
      <c r="H65" s="79">
        <f t="shared" si="6"/>
        <v>0</v>
      </c>
      <c r="I65" s="79">
        <f t="shared" si="7"/>
        <v>0.82818181818181813</v>
      </c>
    </row>
    <row r="66" spans="1:9" s="91" customFormat="1">
      <c r="A66" s="92"/>
      <c r="B66" s="59">
        <v>322</v>
      </c>
      <c r="C66" s="59" t="s">
        <v>196</v>
      </c>
      <c r="D66" s="94">
        <f>+[2]vanpror.!D23+[2]vanpror.!D24+[2]vanpror.!D25+[2]vanpror.!D58+[2]vanpror.!D59+[2]vanpror.!D60+[2]vanpror.!D61+[2]vanpror.!D62+[2]vanpror.!D63+[2]vanpror.!D64</f>
        <v>109225.55</v>
      </c>
      <c r="E66" s="94">
        <f>+[2]vanpror.!E23+[2]vanpror.!E24+[2]vanpror.!E25+[2]vanpror.!E58+[2]vanpror.!E59+[2]vanpror.!E60+[2]vanpror.!E61+[2]vanpror.!E62+[2]vanpror.!E63+[2]vanpror.!E64</f>
        <v>387000</v>
      </c>
      <c r="F66" s="94">
        <f>+[2]vanpror.!F23+[2]vanpror.!F24+[2]vanpror.!F25+[2]vanpror.!F58+[2]vanpror.!F59+[2]vanpror.!F60+[2]vanpror.!F61+[2]vanpror.!F62+[2]vanpror.!F63+[2]vanpror.!F64</f>
        <v>384100</v>
      </c>
      <c r="G66" s="94">
        <f>+[2]vanpror.!G23+[2]vanpror.!G24+[2]vanpror.!G25+[2]vanpror.!G58+[2]vanpror.!G59+[2]vanpror.!G60+[2]vanpror.!G61+[2]vanpror.!G62+[2]vanpror.!G63+[2]vanpror.!G64</f>
        <v>192461.37999999998</v>
      </c>
      <c r="H66" s="79">
        <f t="shared" si="6"/>
        <v>1.7620545742273668</v>
      </c>
      <c r="I66" s="79">
        <f t="shared" si="7"/>
        <v>0.50107102317104912</v>
      </c>
    </row>
    <row r="67" spans="1:9" s="91" customFormat="1">
      <c r="A67" s="92"/>
      <c r="B67" s="59">
        <v>323</v>
      </c>
      <c r="C67" s="59" t="s">
        <v>197</v>
      </c>
      <c r="D67" s="94">
        <f>+[2]vanpror.!D26+[2]vanpror.!D27+[2]vanpror.!D28+[2]vanpror.!D29+[2]vanpror.!D65+[2]vanpror.!D66+[2]vanpror.!D67+[2]vanpror.!D68+[2]vanpror.!D69+[2]vanpror.!D70+[2]vanpror.!D71</f>
        <v>15499</v>
      </c>
      <c r="E67" s="94">
        <f>+[2]vanpror.!E26+[2]vanpror.!E27+[2]vanpror.!E28+[2]vanpror.!E29+[2]vanpror.!E65+[2]vanpror.!E66+[2]vanpror.!E67+[2]vanpror.!E68+[2]vanpror.!E69+[2]vanpror.!E70+[2]vanpror.!E71</f>
        <v>76000</v>
      </c>
      <c r="F67" s="94">
        <f>+[2]vanpror.!F26+[2]vanpror.!F27+[2]vanpror.!F28+[2]vanpror.!F29+[2]vanpror.!F65+[2]vanpror.!F66+[2]vanpror.!F67+[2]vanpror.!F68+[2]vanpror.!F69+[2]vanpror.!F70+[2]vanpror.!F71</f>
        <v>97900</v>
      </c>
      <c r="G67" s="94">
        <f>+[2]vanpror.!G26+[2]vanpror.!G27+[2]vanpror.!G28+[2]vanpror.!G29+[2]vanpror.!G65+[2]vanpror.!G66+[2]vanpror.!G67+[2]vanpror.!G68+[2]vanpror.!G69+[2]vanpror.!G70+[2]vanpror.!G71</f>
        <v>57845.350000000006</v>
      </c>
      <c r="H67" s="79">
        <f t="shared" si="6"/>
        <v>3.7321988515388091</v>
      </c>
      <c r="I67" s="79">
        <f t="shared" si="7"/>
        <v>0.59086159346271716</v>
      </c>
    </row>
    <row r="68" spans="1:9" s="91" customFormat="1">
      <c r="A68" s="92"/>
      <c r="B68" s="59">
        <v>329</v>
      </c>
      <c r="C68" s="59" t="s">
        <v>72</v>
      </c>
      <c r="D68" s="94">
        <f>+[2]vanpror.!D30+[2]vanpror.!D31</f>
        <v>413</v>
      </c>
      <c r="E68" s="94">
        <f>+[2]vanpror.!E30+[2]vanpror.!E31</f>
        <v>3400</v>
      </c>
      <c r="F68" s="94">
        <f>+[2]vanpror.!F30+[2]vanpror.!F31</f>
        <v>2000</v>
      </c>
      <c r="G68" s="94">
        <f>+[2]vanpror.!G30+[2]vanpror.!G31</f>
        <v>0</v>
      </c>
      <c r="H68" s="79">
        <f t="shared" si="6"/>
        <v>0</v>
      </c>
      <c r="I68" s="79">
        <f t="shared" si="7"/>
        <v>0</v>
      </c>
    </row>
    <row r="69" spans="1:9" s="91" customFormat="1">
      <c r="A69" s="92"/>
      <c r="B69" s="59">
        <v>343</v>
      </c>
      <c r="C69" s="59" t="s">
        <v>198</v>
      </c>
      <c r="D69" s="94">
        <f>+[2]KONSOLIDIRANI!D87</f>
        <v>0</v>
      </c>
      <c r="E69" s="94">
        <f>+[2]KONSOLIDIRANI!E87</f>
        <v>0</v>
      </c>
      <c r="F69" s="94">
        <f>+[2]KONSOLIDIRANI!F87</f>
        <v>0</v>
      </c>
      <c r="G69" s="94">
        <f>+[2]KONSOLIDIRANI!G87</f>
        <v>102.29</v>
      </c>
      <c r="H69" s="79">
        <f t="shared" ref="H69" si="31">IFERROR(G69/D69,)</f>
        <v>0</v>
      </c>
      <c r="I69" s="79">
        <f t="shared" ref="I69" si="32">IFERROR(G69/F69,)</f>
        <v>0</v>
      </c>
    </row>
    <row r="70" spans="1:9" s="91" customFormat="1">
      <c r="A70" s="92"/>
      <c r="B70" s="59">
        <v>372</v>
      </c>
      <c r="C70" s="59" t="s">
        <v>324</v>
      </c>
      <c r="D70" s="94">
        <f>+[2]vanpror.!D33</f>
        <v>67815</v>
      </c>
      <c r="E70" s="94">
        <f>+[2]vanpror.!E33</f>
        <v>140000</v>
      </c>
      <c r="F70" s="94">
        <f>+[2]vanpror.!F33</f>
        <v>133800</v>
      </c>
      <c r="G70" s="94">
        <f>+[2]vanpror.!G33</f>
        <v>73567.199999999997</v>
      </c>
      <c r="H70" s="79">
        <f t="shared" ref="H70" si="33">IFERROR(G70/D70,)</f>
        <v>1.0848219420482195</v>
      </c>
      <c r="I70" s="79">
        <f t="shared" ref="I70" si="34">IFERROR(G70/F70,)</f>
        <v>0.54982959641255602</v>
      </c>
    </row>
    <row r="71" spans="1:9" s="91" customFormat="1">
      <c r="A71" s="92"/>
      <c r="B71" s="59">
        <v>422</v>
      </c>
      <c r="C71" s="59" t="s">
        <v>200</v>
      </c>
      <c r="D71" s="94">
        <f>+[2]vanpror.!D34+[2]vanpror.!D35+[2]vanpror.!D72+[2]vanpror.!D73+[2]vanpror.!D74+[2]vanpror.!D75</f>
        <v>32175</v>
      </c>
      <c r="E71" s="94">
        <f>+[2]vanpror.!E34+[2]vanpror.!E35+[2]vanpror.!E72+[2]vanpror.!E73+[2]vanpror.!E74+[2]vanpror.!E75</f>
        <v>140000</v>
      </c>
      <c r="F71" s="94">
        <f>+[2]vanpror.!F34+[2]vanpror.!F35+[2]vanpror.!F72+[2]vanpror.!F73+[2]vanpror.!F74+[2]vanpror.!F75</f>
        <v>118000</v>
      </c>
      <c r="G71" s="94">
        <f>+[2]vanpror.!G34+[2]vanpror.!G35+[2]vanpror.!G72+[2]vanpror.!G73+[2]vanpror.!G74+[2]vanpror.!G75</f>
        <v>105030.13</v>
      </c>
      <c r="H71" s="79">
        <f t="shared" si="6"/>
        <v>3.2643397047397049</v>
      </c>
      <c r="I71" s="79">
        <f t="shared" si="7"/>
        <v>0.8900858474576272</v>
      </c>
    </row>
    <row r="72" spans="1:9" s="91" customFormat="1">
      <c r="A72" s="92"/>
      <c r="B72" s="59">
        <v>424</v>
      </c>
      <c r="C72" s="59" t="s">
        <v>114</v>
      </c>
      <c r="D72" s="94">
        <f>+[2]vanpror.!D85+[2]vanpror.!D76+[2]vanpror.!D36</f>
        <v>0</v>
      </c>
      <c r="E72" s="94">
        <f>+[2]vanpror.!E85+[2]vanpror.!E76+[2]vanpror.!E36</f>
        <v>416000</v>
      </c>
      <c r="F72" s="94">
        <f>+[2]vanpror.!F85+[2]vanpror.!F76+[2]vanpror.!F36</f>
        <v>425500</v>
      </c>
      <c r="G72" s="94">
        <f>+[2]vanpror.!G85+[2]vanpror.!G76+[2]vanpror.!G36</f>
        <v>7217.1900000000005</v>
      </c>
      <c r="H72" s="79">
        <f t="shared" ref="H72:H73" si="35">IFERROR(G72/D72,)</f>
        <v>0</v>
      </c>
      <c r="I72" s="79">
        <f t="shared" ref="I72:I73" si="36">IFERROR(G72/F72,)</f>
        <v>1.6961668625146888E-2</v>
      </c>
    </row>
    <row r="73" spans="1:9" s="98" customFormat="1" ht="25.5" customHeight="1">
      <c r="A73" s="85"/>
      <c r="B73" s="86">
        <v>29</v>
      </c>
      <c r="C73" s="86" t="s">
        <v>325</v>
      </c>
      <c r="D73" s="87">
        <f>SUM(D74:D79)</f>
        <v>157158.79999999999</v>
      </c>
      <c r="E73" s="87">
        <f t="shared" ref="E73:G73" si="37">SUM(E74:E79)</f>
        <v>0</v>
      </c>
      <c r="F73" s="87">
        <f t="shared" si="37"/>
        <v>28200</v>
      </c>
      <c r="G73" s="87">
        <f t="shared" si="37"/>
        <v>25244.9</v>
      </c>
      <c r="H73" s="97">
        <f t="shared" si="35"/>
        <v>0.16063306668159852</v>
      </c>
      <c r="I73" s="97">
        <f t="shared" si="36"/>
        <v>0.89520921985815605</v>
      </c>
    </row>
    <row r="74" spans="1:9" s="91" customFormat="1">
      <c r="A74" s="92"/>
      <c r="B74" s="59">
        <v>313</v>
      </c>
      <c r="C74" s="59" t="s">
        <v>194</v>
      </c>
      <c r="D74" s="94">
        <f>+[2]vanpror.!D38+[2]vanpror.!D39</f>
        <v>0</v>
      </c>
      <c r="E74" s="94">
        <f>+[2]vanpror.!E38+[2]vanpror.!E39</f>
        <v>0</v>
      </c>
      <c r="F74" s="94">
        <f>+[2]vanpror.!F38+[2]vanpror.!F39</f>
        <v>100</v>
      </c>
      <c r="G74" s="94">
        <f>+[2]vanpror.!G38+[2]vanpror.!G39</f>
        <v>226.5</v>
      </c>
      <c r="H74" s="79">
        <f t="shared" ref="H74:H79" si="38">IFERROR(G74/D74,)</f>
        <v>0</v>
      </c>
      <c r="I74" s="79">
        <f t="shared" ref="I74:I79" si="39">IFERROR(G74/F74,)</f>
        <v>2.2650000000000001</v>
      </c>
    </row>
    <row r="75" spans="1:9" s="91" customFormat="1">
      <c r="A75" s="92"/>
      <c r="B75" s="59">
        <v>321</v>
      </c>
      <c r="C75" s="59" t="s">
        <v>195</v>
      </c>
      <c r="D75" s="94">
        <f>+[2]vanpror.!D40+[2]vanpror.!D41+[2]vanpror.!D42+[2]vanpror.!D43</f>
        <v>0</v>
      </c>
      <c r="E75" s="94">
        <f>+[2]vanpror.!E40+[2]vanpror.!E41+[2]vanpror.!E42+[2]vanpror.!E43</f>
        <v>0</v>
      </c>
      <c r="F75" s="94">
        <f>+[2]vanpror.!F40+[2]vanpror.!F41+[2]vanpror.!F42+[2]vanpror.!F43</f>
        <v>4800</v>
      </c>
      <c r="G75" s="94">
        <f>+[2]vanpror.!G40+[2]vanpror.!G41+[2]vanpror.!G42+[2]vanpror.!G43</f>
        <v>4701.5599999999995</v>
      </c>
      <c r="H75" s="79">
        <f t="shared" si="38"/>
        <v>0</v>
      </c>
      <c r="I75" s="79">
        <f t="shared" si="39"/>
        <v>0.97949166666666654</v>
      </c>
    </row>
    <row r="76" spans="1:9" s="91" customFormat="1">
      <c r="A76" s="92"/>
      <c r="B76" s="59">
        <v>322</v>
      </c>
      <c r="C76" s="59" t="s">
        <v>196</v>
      </c>
      <c r="D76" s="94">
        <f>+[2]vanpror.!D78+[2]vanpror.!D48+[2]vanpror.!D47+[2]vanpror.!D46+[2]vanpror.!D45+[2]vanpror.!D44</f>
        <v>26189.81</v>
      </c>
      <c r="E76" s="94">
        <f>+[2]vanpror.!E78+[2]vanpror.!E48+[2]vanpror.!E47+[2]vanpror.!E46+[2]vanpror.!E45+[2]vanpror.!E44</f>
        <v>0</v>
      </c>
      <c r="F76" s="94">
        <f>+[2]vanpror.!F78+[2]vanpror.!F48+[2]vanpror.!F47+[2]vanpror.!F46+[2]vanpror.!F45+[2]vanpror.!F44</f>
        <v>3400</v>
      </c>
      <c r="G76" s="94">
        <f>+[2]vanpror.!G78+[2]vanpror.!G48+[2]vanpror.!G47+[2]vanpror.!G46+[2]vanpror.!G45+[2]vanpror.!G44</f>
        <v>2535</v>
      </c>
      <c r="H76" s="79">
        <f t="shared" si="38"/>
        <v>9.6793371162295555E-2</v>
      </c>
      <c r="I76" s="79">
        <f t="shared" si="39"/>
        <v>0.74558823529411766</v>
      </c>
    </row>
    <row r="77" spans="1:9" s="91" customFormat="1">
      <c r="A77" s="92"/>
      <c r="B77" s="59">
        <v>323</v>
      </c>
      <c r="C77" s="59" t="s">
        <v>197</v>
      </c>
      <c r="D77" s="94">
        <f>+[2]vanpror.!D49+[2]vanpror.!D50+[2]vanpror.!D51+[2]vanpror.!D52+[2]vanpror.!D79+[2]vanpror.!D80</f>
        <v>120483.47</v>
      </c>
      <c r="E77" s="94">
        <f>+[2]vanpror.!E49+[2]vanpror.!E50+[2]vanpror.!E51+[2]vanpror.!E52+[2]vanpror.!E79+[2]vanpror.!E80</f>
        <v>0</v>
      </c>
      <c r="F77" s="94">
        <f>+[2]vanpror.!F49+[2]vanpror.!F50+[2]vanpror.!F51+[2]vanpror.!F52+[2]vanpror.!F79+[2]vanpror.!F80</f>
        <v>19900</v>
      </c>
      <c r="G77" s="94">
        <f>+[2]vanpror.!G49+[2]vanpror.!G50+[2]vanpror.!G51+[2]vanpror.!G52+[2]vanpror.!G79+[2]vanpror.!G80</f>
        <v>17781.84</v>
      </c>
      <c r="H77" s="79">
        <f t="shared" si="38"/>
        <v>0.14758738273391361</v>
      </c>
      <c r="I77" s="79">
        <f t="shared" si="39"/>
        <v>0.89355979899497484</v>
      </c>
    </row>
    <row r="78" spans="1:9" s="91" customFormat="1">
      <c r="A78" s="92"/>
      <c r="B78" s="59">
        <v>329</v>
      </c>
      <c r="C78" s="59" t="s">
        <v>72</v>
      </c>
      <c r="D78" s="94">
        <v>0</v>
      </c>
      <c r="E78" s="94">
        <v>0</v>
      </c>
      <c r="F78" s="94">
        <v>0</v>
      </c>
      <c r="G78" s="94">
        <v>0</v>
      </c>
      <c r="H78" s="79">
        <f t="shared" si="38"/>
        <v>0</v>
      </c>
      <c r="I78" s="79">
        <f t="shared" si="39"/>
        <v>0</v>
      </c>
    </row>
    <row r="79" spans="1:9" s="91" customFormat="1">
      <c r="A79" s="92"/>
      <c r="B79" s="59">
        <v>422</v>
      </c>
      <c r="C79" s="59" t="s">
        <v>200</v>
      </c>
      <c r="D79" s="94">
        <f>+[2]vanpror.!D83+[2]vanpror.!D82+[2]vanpror.!D81</f>
        <v>10485.52</v>
      </c>
      <c r="E79" s="94">
        <f>+[2]vanpror.!E83+[2]vanpror.!E82+[2]vanpror.!E81</f>
        <v>0</v>
      </c>
      <c r="F79" s="94">
        <f>+[2]vanpror.!F83+[2]vanpror.!F82+[2]vanpror.!F81</f>
        <v>0</v>
      </c>
      <c r="G79" s="94">
        <f>+[2]vanpror.!G83+[2]vanpror.!G82+[2]vanpror.!G81</f>
        <v>0</v>
      </c>
      <c r="H79" s="79">
        <f t="shared" si="38"/>
        <v>0</v>
      </c>
      <c r="I79" s="79">
        <f t="shared" si="39"/>
        <v>0</v>
      </c>
    </row>
    <row r="80" spans="1:9" ht="24.95" customHeight="1">
      <c r="D80" s="89"/>
    </row>
    <row r="81" spans="4:6" ht="24.95" customHeight="1">
      <c r="D81" s="88"/>
    </row>
    <row r="82" spans="4:6" ht="24.95" customHeight="1"/>
    <row r="83" spans="4:6" ht="24.95" customHeight="1"/>
    <row r="84" spans="4:6" ht="24.95" customHeight="1">
      <c r="F84" s="89"/>
    </row>
    <row r="85" spans="4:6" ht="24.95" customHeight="1">
      <c r="F85" s="88"/>
    </row>
    <row r="86" spans="4:6" ht="24.95" customHeight="1"/>
    <row r="87" spans="4:6" ht="24.95" customHeight="1"/>
    <row r="88" spans="4:6" ht="24.95" customHeight="1"/>
    <row r="89" spans="4:6" ht="24.95" customHeight="1"/>
    <row r="90" spans="4:6" ht="24.95" customHeight="1"/>
    <row r="91" spans="4:6" ht="24.95" customHeight="1"/>
    <row r="92" spans="4:6" ht="24.95" customHeight="1"/>
    <row r="93" spans="4:6" ht="24.95" customHeight="1"/>
    <row r="94" spans="4:6" ht="24.95" customHeight="1"/>
    <row r="95" spans="4:6" ht="24.95" customHeight="1"/>
    <row r="96" spans="4: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</sheetData>
  <mergeCells count="2">
    <mergeCell ref="A1:I1"/>
    <mergeCell ref="A2:I2"/>
  </mergeCells>
  <printOptions horizontalCentered="1"/>
  <pageMargins left="0.19685039370078741" right="0.19685039370078741" top="0.78740157480314965" bottom="0.39370078740157483" header="0.11811023622047245" footer="0.19685039370078741"/>
  <pageSetup paperSize="9" scale="90" fitToWidth="0" fitToHeight="0" orientation="landscape" r:id="rId1"/>
  <rowBreaks count="2" manualBreakCount="2">
    <brk id="25" max="8" man="1"/>
    <brk id="5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2AF0-04DB-4F97-B796-5654F7BADE3C}">
  <sheetPr codeName="Sheet11"/>
  <dimension ref="A1:BH195"/>
  <sheetViews>
    <sheetView workbookViewId="0">
      <pane xSplit="3" ySplit="4" topLeftCell="D53" activePane="bottomRight" state="frozen"/>
      <selection pane="topRight" activeCell="D1" sqref="D1"/>
      <selection pane="bottomLeft" activeCell="A5" sqref="A5"/>
      <selection pane="bottomRight" activeCell="C198" sqref="C198"/>
    </sheetView>
  </sheetViews>
  <sheetFormatPr defaultRowHeight="15"/>
  <cols>
    <col min="1" max="1" width="7.28515625" style="135" customWidth="1" collapsed="1"/>
    <col min="2" max="2" width="13.85546875" style="136" bestFit="1" customWidth="1" collapsed="1"/>
    <col min="3" max="3" width="82.5703125" style="136" customWidth="1" collapsed="1"/>
    <col min="4" max="4" width="14.85546875" style="1" customWidth="1" collapsed="1"/>
    <col min="5" max="5" width="18" style="1" bestFit="1" customWidth="1" collapsed="1"/>
    <col min="6" max="6" width="15.140625" style="1" customWidth="1"/>
    <col min="7" max="7" width="16.42578125" style="1" bestFit="1" customWidth="1" collapsed="1"/>
    <col min="8" max="8" width="8.140625" style="1" bestFit="1" customWidth="1" collapsed="1"/>
    <col min="9" max="9" width="8.140625" style="1" bestFit="1" customWidth="1"/>
    <col min="10" max="10" width="12.7109375" style="3" bestFit="1" customWidth="1"/>
    <col min="11" max="11" width="9.140625" style="3"/>
    <col min="12" max="12" width="10.140625" style="3" bestFit="1" customWidth="1"/>
    <col min="13" max="60" width="9.140625" style="3"/>
    <col min="61" max="16384" width="9.140625" style="1"/>
  </cols>
  <sheetData>
    <row r="1" spans="1:60" s="138" customFormat="1" ht="30" customHeight="1">
      <c r="A1" s="158" t="s">
        <v>329</v>
      </c>
      <c r="B1" s="158"/>
      <c r="C1" s="158"/>
      <c r="D1" s="158"/>
      <c r="E1" s="158"/>
      <c r="F1" s="158"/>
      <c r="G1" s="158"/>
      <c r="H1" s="158"/>
      <c r="I1" s="158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</row>
    <row r="2" spans="1:60" s="138" customFormat="1" ht="27.75" customHeight="1">
      <c r="A2" s="159" t="s">
        <v>330</v>
      </c>
      <c r="B2" s="159"/>
      <c r="C2" s="159"/>
      <c r="D2" s="159"/>
      <c r="E2" s="159"/>
      <c r="F2" s="159"/>
      <c r="G2" s="159"/>
      <c r="H2" s="159"/>
      <c r="I2" s="159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</row>
    <row r="3" spans="1:60" s="138" customFormat="1" ht="52.5" customHeight="1">
      <c r="A3" s="119"/>
      <c r="B3" s="120"/>
      <c r="C3" s="139" t="s">
        <v>310</v>
      </c>
      <c r="D3" s="140" t="s">
        <v>212</v>
      </c>
      <c r="E3" s="140" t="s">
        <v>228</v>
      </c>
      <c r="F3" s="140" t="s">
        <v>299</v>
      </c>
      <c r="G3" s="141" t="s">
        <v>227</v>
      </c>
      <c r="H3" s="142" t="s">
        <v>213</v>
      </c>
      <c r="I3" s="142" t="s">
        <v>213</v>
      </c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</row>
    <row r="4" spans="1:60" s="138" customFormat="1" ht="12.75" customHeight="1">
      <c r="A4" s="119"/>
      <c r="B4" s="121"/>
      <c r="C4" s="143">
        <v>1</v>
      </c>
      <c r="D4" s="143">
        <v>2</v>
      </c>
      <c r="E4" s="143">
        <v>3</v>
      </c>
      <c r="F4" s="143">
        <v>4</v>
      </c>
      <c r="G4" s="144">
        <v>5</v>
      </c>
      <c r="H4" s="144" t="s">
        <v>300</v>
      </c>
      <c r="I4" s="144" t="s">
        <v>301</v>
      </c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</row>
    <row r="5" spans="1:60" s="100" customFormat="1" ht="24.75" customHeight="1">
      <c r="A5" s="122"/>
      <c r="B5" s="123"/>
      <c r="C5" s="123" t="s">
        <v>331</v>
      </c>
      <c r="D5" s="105">
        <f t="shared" ref="D5:G5" si="0">D6+D73+D189</f>
        <v>8150979.870000001</v>
      </c>
      <c r="E5" s="105">
        <f t="shared" si="0"/>
        <v>18802200</v>
      </c>
      <c r="F5" s="105">
        <f t="shared" si="0"/>
        <v>19670200</v>
      </c>
      <c r="G5" s="105">
        <f t="shared" si="0"/>
        <v>8681237.5099999998</v>
      </c>
      <c r="H5" s="99">
        <f t="shared" ref="H5" si="1">IFERROR(G5/D5,)</f>
        <v>1.0650544656540784</v>
      </c>
      <c r="I5" s="99">
        <f t="shared" ref="I5" si="2">IFERROR(G5/F5,)</f>
        <v>0.44133956492562354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</row>
    <row r="6" spans="1:60" s="101" customFormat="1">
      <c r="A6" s="124"/>
      <c r="B6" s="125" t="s">
        <v>3</v>
      </c>
      <c r="C6" s="125" t="s">
        <v>4</v>
      </c>
      <c r="D6" s="104">
        <f>D7+D57</f>
        <v>6821329.1800000006</v>
      </c>
      <c r="E6" s="104">
        <f>E7+E57</f>
        <v>15420400</v>
      </c>
      <c r="F6" s="104">
        <f>F7+F57</f>
        <v>15792900</v>
      </c>
      <c r="G6" s="104">
        <f t="shared" ref="G6" si="3">G7+G57</f>
        <v>7126247.9800000004</v>
      </c>
      <c r="H6" s="110">
        <f t="shared" ref="H6:H69" si="4">IFERROR(G6/D6,)</f>
        <v>1.0447007895314619</v>
      </c>
      <c r="I6" s="110">
        <f t="shared" ref="I6:I69" si="5">IFERROR(G6/F6,)</f>
        <v>0.45123112157995049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s="103" customFormat="1">
      <c r="A7" s="126"/>
      <c r="B7" s="108" t="s">
        <v>5</v>
      </c>
      <c r="C7" s="108" t="s">
        <v>6</v>
      </c>
      <c r="D7" s="102">
        <f>SUM(D8:D56)</f>
        <v>394919.11000000004</v>
      </c>
      <c r="E7" s="102">
        <f>SUM(E8:E56)</f>
        <v>1180000</v>
      </c>
      <c r="F7" s="102">
        <f>SUM(F8:F56)</f>
        <v>1180000</v>
      </c>
      <c r="G7" s="102">
        <f t="shared" ref="G7" si="6">SUM(G8:G56)</f>
        <v>498542.66</v>
      </c>
      <c r="H7" s="111">
        <f t="shared" si="4"/>
        <v>1.2623918351279579</v>
      </c>
      <c r="I7" s="111">
        <f t="shared" si="5"/>
        <v>0.42249377966101692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>
      <c r="A8" s="127" t="s">
        <v>2</v>
      </c>
      <c r="B8" s="17" t="s">
        <v>7</v>
      </c>
      <c r="C8" s="17" t="s">
        <v>8</v>
      </c>
      <c r="D8" s="8">
        <f>+[2]KONSOLIDIRANI!D5</f>
        <v>1600</v>
      </c>
      <c r="E8" s="8">
        <f>+[2]KONSOLIDIRANI!E5</f>
        <v>20000</v>
      </c>
      <c r="F8" s="8">
        <f>+[2]KONSOLIDIRANI!F5</f>
        <v>25000</v>
      </c>
      <c r="G8" s="8">
        <f>+[2]KONSOLIDIRANI!G5</f>
        <v>20000</v>
      </c>
      <c r="H8" s="112">
        <f t="shared" si="4"/>
        <v>12.5</v>
      </c>
      <c r="I8" s="112">
        <f t="shared" si="5"/>
        <v>0.8</v>
      </c>
    </row>
    <row r="9" spans="1:60">
      <c r="A9" s="127" t="s">
        <v>2</v>
      </c>
      <c r="B9" s="17" t="s">
        <v>9</v>
      </c>
      <c r="C9" s="17" t="s">
        <v>10</v>
      </c>
      <c r="D9" s="8">
        <f>+[2]KONSOLIDIRANI!D6</f>
        <v>0</v>
      </c>
      <c r="E9" s="7">
        <f>+[2]KONSOLIDIRANI!E6</f>
        <v>5000</v>
      </c>
      <c r="F9" s="7">
        <f>+[2]KONSOLIDIRANI!F6</f>
        <v>5000</v>
      </c>
      <c r="G9" s="7">
        <f>+[2]KONSOLIDIRANI!G6</f>
        <v>2162.02</v>
      </c>
      <c r="H9" s="112">
        <f t="shared" si="4"/>
        <v>0</v>
      </c>
      <c r="I9" s="112">
        <f t="shared" si="5"/>
        <v>0.43240400000000001</v>
      </c>
    </row>
    <row r="10" spans="1:60">
      <c r="A10" s="127" t="s">
        <v>2</v>
      </c>
      <c r="B10" s="17" t="s">
        <v>11</v>
      </c>
      <c r="C10" s="17" t="s">
        <v>12</v>
      </c>
      <c r="D10" s="8">
        <f>+[2]KONSOLIDIRANI!D7</f>
        <v>7202.75</v>
      </c>
      <c r="E10" s="7">
        <f>+[2]KONSOLIDIRANI!E7</f>
        <v>18000</v>
      </c>
      <c r="F10" s="7">
        <f>+[2]KONSOLIDIRANI!F7</f>
        <v>13000</v>
      </c>
      <c r="G10" s="7">
        <f>+[2]KONSOLIDIRANI!G7</f>
        <v>5840.5</v>
      </c>
      <c r="H10" s="112">
        <f t="shared" si="4"/>
        <v>0.81087084794002295</v>
      </c>
      <c r="I10" s="112">
        <f t="shared" si="5"/>
        <v>0.44926923076923075</v>
      </c>
    </row>
    <row r="11" spans="1:60">
      <c r="A11" s="127" t="s">
        <v>2</v>
      </c>
      <c r="B11" s="128">
        <v>32119</v>
      </c>
      <c r="C11" s="17" t="s">
        <v>320</v>
      </c>
      <c r="D11" s="8">
        <f>+[2]KONSOLIDIRANI!D8</f>
        <v>0</v>
      </c>
      <c r="E11" s="7">
        <f>+[2]KONSOLIDIRANI!E8</f>
        <v>0</v>
      </c>
      <c r="F11" s="7">
        <f>+[2]KONSOLIDIRANI!F8</f>
        <v>0</v>
      </c>
      <c r="G11" s="7">
        <f>+[2]KONSOLIDIRANI!G8</f>
        <v>374.43</v>
      </c>
      <c r="H11" s="112">
        <f t="shared" si="4"/>
        <v>0</v>
      </c>
      <c r="I11" s="112">
        <f t="shared" si="5"/>
        <v>0</v>
      </c>
    </row>
    <row r="12" spans="1:60">
      <c r="A12" s="127" t="s">
        <v>2</v>
      </c>
      <c r="B12" s="17" t="s">
        <v>13</v>
      </c>
      <c r="C12" s="17" t="s">
        <v>14</v>
      </c>
      <c r="D12" s="8">
        <f>+[2]KONSOLIDIRANI!D9</f>
        <v>600</v>
      </c>
      <c r="E12" s="7">
        <f>+[2]KONSOLIDIRANI!E9</f>
        <v>8000</v>
      </c>
      <c r="F12" s="7">
        <f>+[2]KONSOLIDIRANI!F9</f>
        <v>8000</v>
      </c>
      <c r="G12" s="7">
        <f>+[2]KONSOLIDIRANI!G9</f>
        <v>630</v>
      </c>
      <c r="H12" s="112">
        <f t="shared" si="4"/>
        <v>1.05</v>
      </c>
      <c r="I12" s="112">
        <f t="shared" si="5"/>
        <v>7.8750000000000001E-2</v>
      </c>
    </row>
    <row r="13" spans="1:60">
      <c r="A13" s="127" t="s">
        <v>2</v>
      </c>
      <c r="B13" s="17" t="s">
        <v>205</v>
      </c>
      <c r="C13" s="17" t="s">
        <v>206</v>
      </c>
      <c r="D13" s="8">
        <f>+[2]KONSOLIDIRANI!D10</f>
        <v>0</v>
      </c>
      <c r="E13" s="7">
        <f>+[2]KONSOLIDIRANI!E10</f>
        <v>0</v>
      </c>
      <c r="F13" s="7">
        <f>+[2]KONSOLIDIRANI!F10</f>
        <v>0</v>
      </c>
      <c r="G13" s="7">
        <f>+[2]KONSOLIDIRANI!G10</f>
        <v>1728</v>
      </c>
      <c r="H13" s="112">
        <f t="shared" si="4"/>
        <v>0</v>
      </c>
      <c r="I13" s="112">
        <f t="shared" si="5"/>
        <v>0</v>
      </c>
    </row>
    <row r="14" spans="1:60">
      <c r="A14" s="127" t="s">
        <v>2</v>
      </c>
      <c r="B14" s="17" t="s">
        <v>15</v>
      </c>
      <c r="C14" s="17" t="s">
        <v>16</v>
      </c>
      <c r="D14" s="8">
        <f>+[2]KONSOLIDIRANI!D11</f>
        <v>6816.34</v>
      </c>
      <c r="E14" s="7">
        <f>+[2]KONSOLIDIRANI!E11</f>
        <v>33000</v>
      </c>
      <c r="F14" s="7">
        <f>+[2]KONSOLIDIRANI!F11</f>
        <v>33000</v>
      </c>
      <c r="G14" s="7">
        <f>+[2]KONSOLIDIRANI!G11</f>
        <v>12634.88</v>
      </c>
      <c r="H14" s="112">
        <f t="shared" si="4"/>
        <v>1.853616456925564</v>
      </c>
      <c r="I14" s="112">
        <f t="shared" si="5"/>
        <v>0.3828751515151515</v>
      </c>
    </row>
    <row r="15" spans="1:60">
      <c r="A15" s="127" t="s">
        <v>2</v>
      </c>
      <c r="B15" s="17" t="s">
        <v>17</v>
      </c>
      <c r="C15" s="17" t="s">
        <v>18</v>
      </c>
      <c r="D15" s="8">
        <f>+[2]KONSOLIDIRANI!D12</f>
        <v>10091.15</v>
      </c>
      <c r="E15" s="7">
        <f>+[2]KONSOLIDIRANI!E12</f>
        <v>14000</v>
      </c>
      <c r="F15" s="7">
        <f>+[2]KONSOLIDIRANI!F12</f>
        <v>14000</v>
      </c>
      <c r="G15" s="7">
        <f>+[2]KONSOLIDIRANI!G12</f>
        <v>8338.0400000000009</v>
      </c>
      <c r="H15" s="112">
        <f t="shared" si="4"/>
        <v>0.82627252592618294</v>
      </c>
      <c r="I15" s="112">
        <f t="shared" si="5"/>
        <v>0.59557428571428572</v>
      </c>
    </row>
    <row r="16" spans="1:60">
      <c r="A16" s="127" t="s">
        <v>2</v>
      </c>
      <c r="B16" s="17" t="s">
        <v>19</v>
      </c>
      <c r="C16" s="17" t="s">
        <v>20</v>
      </c>
      <c r="D16" s="8">
        <f>+[2]KONSOLIDIRANI!D13</f>
        <v>16651.98</v>
      </c>
      <c r="E16" s="7">
        <f>+[2]KONSOLIDIRANI!E13</f>
        <v>30000</v>
      </c>
      <c r="F16" s="7">
        <f>+[2]KONSOLIDIRANI!F13</f>
        <v>45000</v>
      </c>
      <c r="G16" s="7">
        <f>+[2]KONSOLIDIRANI!G13</f>
        <v>29035.83</v>
      </c>
      <c r="H16" s="112">
        <f t="shared" si="4"/>
        <v>1.7436863363996356</v>
      </c>
      <c r="I16" s="112">
        <f t="shared" si="5"/>
        <v>0.64524066666666668</v>
      </c>
    </row>
    <row r="17" spans="1:9">
      <c r="A17" s="127" t="s">
        <v>2</v>
      </c>
      <c r="B17" s="17" t="s">
        <v>21</v>
      </c>
      <c r="C17" s="17" t="s">
        <v>22</v>
      </c>
      <c r="D17" s="8">
        <f>+[2]KONSOLIDIRANI!D14</f>
        <v>827.36</v>
      </c>
      <c r="E17" s="7">
        <f>+[2]KONSOLIDIRANI!E14</f>
        <v>2000</v>
      </c>
      <c r="F17" s="7">
        <f>+[2]KONSOLIDIRANI!F14</f>
        <v>1000</v>
      </c>
      <c r="G17" s="7">
        <f>+[2]KONSOLIDIRANI!G14</f>
        <v>0</v>
      </c>
      <c r="H17" s="112">
        <f t="shared" si="4"/>
        <v>0</v>
      </c>
      <c r="I17" s="112">
        <f t="shared" si="5"/>
        <v>0</v>
      </c>
    </row>
    <row r="18" spans="1:9">
      <c r="A18" s="127" t="s">
        <v>2</v>
      </c>
      <c r="B18" s="17" t="s">
        <v>23</v>
      </c>
      <c r="C18" s="17" t="s">
        <v>24</v>
      </c>
      <c r="D18" s="8">
        <f>+[2]KONSOLIDIRANI!D15</f>
        <v>6819.4</v>
      </c>
      <c r="E18" s="7">
        <f>+[2]KONSOLIDIRANI!E15</f>
        <v>30000</v>
      </c>
      <c r="F18" s="7">
        <f>+[2]KONSOLIDIRANI!F15</f>
        <v>30600</v>
      </c>
      <c r="G18" s="7">
        <f>+[2]KONSOLIDIRANI!G15</f>
        <v>8323.9699999999993</v>
      </c>
      <c r="H18" s="112">
        <f t="shared" si="4"/>
        <v>1.2206308472886178</v>
      </c>
      <c r="I18" s="112">
        <f t="shared" si="5"/>
        <v>0.27202516339869282</v>
      </c>
    </row>
    <row r="19" spans="1:9">
      <c r="A19" s="127" t="s">
        <v>2</v>
      </c>
      <c r="B19" s="17" t="s">
        <v>25</v>
      </c>
      <c r="C19" s="17" t="s">
        <v>26</v>
      </c>
      <c r="D19" s="8">
        <f>+[2]KONSOLIDIRANI!D16</f>
        <v>700.58</v>
      </c>
      <c r="E19" s="7">
        <f>+[2]KONSOLIDIRANI!E16</f>
        <v>2000</v>
      </c>
      <c r="F19" s="7">
        <f>+[2]KONSOLIDIRANI!F16</f>
        <v>0</v>
      </c>
      <c r="G19" s="7">
        <f>+[2]KONSOLIDIRANI!G16</f>
        <v>0</v>
      </c>
      <c r="H19" s="112">
        <f t="shared" si="4"/>
        <v>0</v>
      </c>
      <c r="I19" s="112">
        <f t="shared" si="5"/>
        <v>0</v>
      </c>
    </row>
    <row r="20" spans="1:9">
      <c r="A20" s="127" t="s">
        <v>2</v>
      </c>
      <c r="B20" s="17" t="s">
        <v>27</v>
      </c>
      <c r="C20" s="17" t="s">
        <v>28</v>
      </c>
      <c r="D20" s="8">
        <f>+[2]KONSOLIDIRANI!D17</f>
        <v>65148.22</v>
      </c>
      <c r="E20" s="7">
        <f>+[2]KONSOLIDIRANI!E17</f>
        <v>169700</v>
      </c>
      <c r="F20" s="7">
        <f>+[2]KONSOLIDIRANI!F17</f>
        <v>239700</v>
      </c>
      <c r="G20" s="7">
        <f>+[2]KONSOLIDIRANI!G17</f>
        <v>122886.53</v>
      </c>
      <c r="H20" s="112">
        <f t="shared" si="4"/>
        <v>1.8862607451132203</v>
      </c>
      <c r="I20" s="112">
        <f t="shared" si="5"/>
        <v>0.51266804338756777</v>
      </c>
    </row>
    <row r="21" spans="1:9">
      <c r="A21" s="127" t="s">
        <v>2</v>
      </c>
      <c r="B21" s="17" t="s">
        <v>128</v>
      </c>
      <c r="C21" s="17" t="s">
        <v>129</v>
      </c>
      <c r="D21" s="8">
        <f>+[2]KONSOLIDIRANI!D18</f>
        <v>175.73</v>
      </c>
      <c r="E21" s="7">
        <f>+[2]KONSOLIDIRANI!E18</f>
        <v>300</v>
      </c>
      <c r="F21" s="7">
        <f>+[2]KONSOLIDIRANI!F18</f>
        <v>400</v>
      </c>
      <c r="G21" s="7">
        <f>+[2]KONSOLIDIRANI!G18</f>
        <v>130.03</v>
      </c>
      <c r="H21" s="112">
        <f t="shared" si="4"/>
        <v>0.73994195641040239</v>
      </c>
      <c r="I21" s="112">
        <f t="shared" si="5"/>
        <v>0.325075</v>
      </c>
    </row>
    <row r="22" spans="1:9">
      <c r="A22" s="127" t="s">
        <v>2</v>
      </c>
      <c r="B22" s="17" t="s">
        <v>130</v>
      </c>
      <c r="C22" s="17" t="s">
        <v>131</v>
      </c>
      <c r="D22" s="8">
        <f>+[2]KONSOLIDIRANI!D19</f>
        <v>0</v>
      </c>
      <c r="E22" s="7">
        <f>+[2]KONSOLIDIRANI!E19</f>
        <v>0</v>
      </c>
      <c r="F22" s="7">
        <f>+[2]KONSOLIDIRANI!F19</f>
        <v>0</v>
      </c>
      <c r="G22" s="7">
        <f>+[2]KONSOLIDIRANI!G19</f>
        <v>0</v>
      </c>
      <c r="H22" s="112">
        <f t="shared" si="4"/>
        <v>0</v>
      </c>
      <c r="I22" s="112">
        <f t="shared" si="5"/>
        <v>0</v>
      </c>
    </row>
    <row r="23" spans="1:9">
      <c r="A23" s="127" t="s">
        <v>2</v>
      </c>
      <c r="B23" s="17" t="s">
        <v>29</v>
      </c>
      <c r="C23" s="17" t="s">
        <v>30</v>
      </c>
      <c r="D23" s="8">
        <f>+[2]KONSOLIDIRANI!D20</f>
        <v>4952.72</v>
      </c>
      <c r="E23" s="7">
        <f>+[2]KONSOLIDIRANI!E20</f>
        <v>65000</v>
      </c>
      <c r="F23" s="7">
        <f>+[2]KONSOLIDIRANI!F20</f>
        <v>35000</v>
      </c>
      <c r="G23" s="7">
        <f>+[2]KONSOLIDIRANI!G20</f>
        <v>0</v>
      </c>
      <c r="H23" s="112">
        <f t="shared" si="4"/>
        <v>0</v>
      </c>
      <c r="I23" s="112">
        <f t="shared" si="5"/>
        <v>0</v>
      </c>
    </row>
    <row r="24" spans="1:9">
      <c r="A24" s="127" t="s">
        <v>2</v>
      </c>
      <c r="B24" s="17" t="s">
        <v>31</v>
      </c>
      <c r="C24" s="17" t="s">
        <v>32</v>
      </c>
      <c r="D24" s="8">
        <f>+[2]KONSOLIDIRANI!D21</f>
        <v>4045.96</v>
      </c>
      <c r="E24" s="7">
        <f>+[2]KONSOLIDIRANI!E21</f>
        <v>25000</v>
      </c>
      <c r="F24" s="7">
        <f>+[2]KONSOLIDIRANI!F21</f>
        <v>20000</v>
      </c>
      <c r="G24" s="7">
        <f>+[2]KONSOLIDIRANI!G21</f>
        <v>3054.58</v>
      </c>
      <c r="H24" s="112">
        <f t="shared" si="4"/>
        <v>0.75497039021641343</v>
      </c>
      <c r="I24" s="112">
        <f t="shared" si="5"/>
        <v>0.152729</v>
      </c>
    </row>
    <row r="25" spans="1:9">
      <c r="A25" s="127" t="s">
        <v>2</v>
      </c>
      <c r="B25" s="17" t="s">
        <v>132</v>
      </c>
      <c r="C25" s="17" t="s">
        <v>133</v>
      </c>
      <c r="D25" s="8">
        <f>+[2]KONSOLIDIRANI!D22</f>
        <v>10171.34</v>
      </c>
      <c r="E25" s="7">
        <f>+[2]KONSOLIDIRANI!E22</f>
        <v>14000</v>
      </c>
      <c r="F25" s="7">
        <f>+[2]KONSOLIDIRANI!F22</f>
        <v>9000</v>
      </c>
      <c r="G25" s="7">
        <f>+[2]KONSOLIDIRANI!G22</f>
        <v>6054.64</v>
      </c>
      <c r="H25" s="112">
        <f t="shared" si="4"/>
        <v>0.59526473404684144</v>
      </c>
      <c r="I25" s="112">
        <f t="shared" si="5"/>
        <v>0.67273777777777777</v>
      </c>
    </row>
    <row r="26" spans="1:9">
      <c r="A26" s="127" t="s">
        <v>2</v>
      </c>
      <c r="B26" s="17" t="s">
        <v>33</v>
      </c>
      <c r="C26" s="17" t="s">
        <v>34</v>
      </c>
      <c r="D26" s="8">
        <f>+[2]KONSOLIDIRANI!D23</f>
        <v>1494.51</v>
      </c>
      <c r="E26" s="7">
        <f>+[2]KONSOLIDIRANI!E23</f>
        <v>16000</v>
      </c>
      <c r="F26" s="7">
        <f>+[2]KONSOLIDIRANI!F23</f>
        <v>21000</v>
      </c>
      <c r="G26" s="7">
        <f>+[2]KONSOLIDIRANI!G23</f>
        <v>16285.11</v>
      </c>
      <c r="H26" s="112">
        <f t="shared" si="4"/>
        <v>10.896621635184777</v>
      </c>
      <c r="I26" s="112">
        <f t="shared" si="5"/>
        <v>0.77548142857142854</v>
      </c>
    </row>
    <row r="27" spans="1:9">
      <c r="A27" s="127" t="s">
        <v>2</v>
      </c>
      <c r="B27" s="17" t="s">
        <v>35</v>
      </c>
      <c r="C27" s="17" t="s">
        <v>36</v>
      </c>
      <c r="D27" s="8">
        <f>+[2]KONSOLIDIRANI!D24</f>
        <v>0</v>
      </c>
      <c r="E27" s="7">
        <f>+[2]KONSOLIDIRANI!E24</f>
        <v>7000</v>
      </c>
      <c r="F27" s="7">
        <f>+[2]KONSOLIDIRANI!F24</f>
        <v>7000</v>
      </c>
      <c r="G27" s="7">
        <f>+[2]KONSOLIDIRANI!G24</f>
        <v>0</v>
      </c>
      <c r="H27" s="112">
        <f t="shared" si="4"/>
        <v>0</v>
      </c>
      <c r="I27" s="112">
        <f t="shared" si="5"/>
        <v>0</v>
      </c>
    </row>
    <row r="28" spans="1:9">
      <c r="A28" s="127" t="s">
        <v>2</v>
      </c>
      <c r="B28" s="17" t="s">
        <v>37</v>
      </c>
      <c r="C28" s="17" t="s">
        <v>38</v>
      </c>
      <c r="D28" s="8">
        <f>+[2]KONSOLIDIRANI!D25</f>
        <v>12037.82</v>
      </c>
      <c r="E28" s="7">
        <f>+[2]KONSOLIDIRANI!E25</f>
        <v>28000</v>
      </c>
      <c r="F28" s="7">
        <f>+[2]KONSOLIDIRANI!F25</f>
        <v>25500</v>
      </c>
      <c r="G28" s="7">
        <f>+[2]KONSOLIDIRANI!G25</f>
        <v>9241.74</v>
      </c>
      <c r="H28" s="112">
        <f t="shared" si="4"/>
        <v>0.76772538549338665</v>
      </c>
      <c r="I28" s="112">
        <f t="shared" si="5"/>
        <v>0.36242117647058825</v>
      </c>
    </row>
    <row r="29" spans="1:9">
      <c r="A29" s="127" t="s">
        <v>2</v>
      </c>
      <c r="B29" s="17" t="s">
        <v>149</v>
      </c>
      <c r="C29" s="17" t="s">
        <v>150</v>
      </c>
      <c r="D29" s="8">
        <f>+[2]KONSOLIDIRANI!D26</f>
        <v>16027.5</v>
      </c>
      <c r="E29" s="7">
        <f>+[2]KONSOLIDIRANI!E26</f>
        <v>35000</v>
      </c>
      <c r="F29" s="7">
        <f>+[2]KONSOLIDIRANI!F26</f>
        <v>35000</v>
      </c>
      <c r="G29" s="7">
        <f>+[2]KONSOLIDIRANI!G26</f>
        <v>16027.5</v>
      </c>
      <c r="H29" s="112">
        <f t="shared" si="4"/>
        <v>1</v>
      </c>
      <c r="I29" s="112">
        <f t="shared" si="5"/>
        <v>0.45792857142857141</v>
      </c>
    </row>
    <row r="30" spans="1:9">
      <c r="A30" s="127" t="s">
        <v>2</v>
      </c>
      <c r="B30" s="17" t="s">
        <v>39</v>
      </c>
      <c r="C30" s="17" t="s">
        <v>40</v>
      </c>
      <c r="D30" s="8">
        <f>+[2]KONSOLIDIRANI!D27</f>
        <v>2716.1</v>
      </c>
      <c r="E30" s="7">
        <f>+[2]KONSOLIDIRANI!E27</f>
        <v>8000</v>
      </c>
      <c r="F30" s="7">
        <f>+[2]KONSOLIDIRANI!F27</f>
        <v>6500</v>
      </c>
      <c r="G30" s="7">
        <f>+[2]KONSOLIDIRANI!G27</f>
        <v>1699.29</v>
      </c>
      <c r="H30" s="112">
        <f t="shared" si="4"/>
        <v>0.62563602223776738</v>
      </c>
      <c r="I30" s="112">
        <f t="shared" si="5"/>
        <v>0.26142923076923075</v>
      </c>
    </row>
    <row r="31" spans="1:9">
      <c r="A31" s="127" t="s">
        <v>2</v>
      </c>
      <c r="B31" s="17" t="s">
        <v>41</v>
      </c>
      <c r="C31" s="17" t="s">
        <v>42</v>
      </c>
      <c r="D31" s="8">
        <f>+[2]KONSOLIDIRANI!D28</f>
        <v>1469</v>
      </c>
      <c r="E31" s="7">
        <f>+[2]KONSOLIDIRANI!E28</f>
        <v>5000</v>
      </c>
      <c r="F31" s="7">
        <f>+[2]KONSOLIDIRANI!F28</f>
        <v>5000</v>
      </c>
      <c r="G31" s="7">
        <f>+[2]KONSOLIDIRANI!G28</f>
        <v>1432</v>
      </c>
      <c r="H31" s="112">
        <f t="shared" si="4"/>
        <v>0.97481279782164743</v>
      </c>
      <c r="I31" s="112">
        <f t="shared" si="5"/>
        <v>0.28639999999999999</v>
      </c>
    </row>
    <row r="32" spans="1:9">
      <c r="A32" s="127" t="s">
        <v>2</v>
      </c>
      <c r="B32" s="17" t="s">
        <v>43</v>
      </c>
      <c r="C32" s="17" t="s">
        <v>44</v>
      </c>
      <c r="D32" s="8">
        <f>+[2]KONSOLIDIRANI!D29</f>
        <v>30917.54</v>
      </c>
      <c r="E32" s="7">
        <f>+[2]KONSOLIDIRANI!E29</f>
        <v>130000</v>
      </c>
      <c r="F32" s="7">
        <f>+[2]KONSOLIDIRANI!F29</f>
        <v>100000</v>
      </c>
      <c r="G32" s="7">
        <f>+[2]KONSOLIDIRANI!G29</f>
        <v>0</v>
      </c>
      <c r="H32" s="112">
        <f t="shared" si="4"/>
        <v>0</v>
      </c>
      <c r="I32" s="112">
        <f t="shared" si="5"/>
        <v>0</v>
      </c>
    </row>
    <row r="33" spans="1:9">
      <c r="A33" s="127" t="s">
        <v>2</v>
      </c>
      <c r="B33" s="17" t="s">
        <v>45</v>
      </c>
      <c r="C33" s="17" t="s">
        <v>46</v>
      </c>
      <c r="D33" s="8">
        <f>+[2]KONSOLIDIRANI!D30</f>
        <v>63973.81</v>
      </c>
      <c r="E33" s="7">
        <f>+[2]KONSOLIDIRANI!E30</f>
        <v>102500</v>
      </c>
      <c r="F33" s="7">
        <f>+[2]KONSOLIDIRANI!F30</f>
        <v>132500</v>
      </c>
      <c r="G33" s="7">
        <f>+[2]KONSOLIDIRANI!G30</f>
        <v>47212.5</v>
      </c>
      <c r="H33" s="112">
        <f t="shared" si="4"/>
        <v>0.7379973148386817</v>
      </c>
      <c r="I33" s="112">
        <f t="shared" si="5"/>
        <v>0.35632075471698116</v>
      </c>
    </row>
    <row r="34" spans="1:9">
      <c r="A34" s="127" t="s">
        <v>2</v>
      </c>
      <c r="B34" s="17" t="s">
        <v>47</v>
      </c>
      <c r="C34" s="17" t="s">
        <v>48</v>
      </c>
      <c r="D34" s="8">
        <f>+[2]KONSOLIDIRANI!D31</f>
        <v>21095.73</v>
      </c>
      <c r="E34" s="7">
        <f>+[2]KONSOLIDIRANI!E31</f>
        <v>48000</v>
      </c>
      <c r="F34" s="7">
        <f>+[2]KONSOLIDIRANI!F31</f>
        <v>48000</v>
      </c>
      <c r="G34" s="7">
        <f>+[2]KONSOLIDIRANI!G31</f>
        <v>27768.35</v>
      </c>
      <c r="H34" s="112">
        <f t="shared" si="4"/>
        <v>1.3163019246074916</v>
      </c>
      <c r="I34" s="112">
        <f t="shared" si="5"/>
        <v>0.57850729166666659</v>
      </c>
    </row>
    <row r="35" spans="1:9">
      <c r="A35" s="127" t="s">
        <v>2</v>
      </c>
      <c r="B35" s="17" t="s">
        <v>49</v>
      </c>
      <c r="C35" s="17" t="s">
        <v>50</v>
      </c>
      <c r="D35" s="8">
        <f>+[2]KONSOLIDIRANI!D32</f>
        <v>19297.8</v>
      </c>
      <c r="E35" s="7">
        <f>+[2]KONSOLIDIRANI!E32</f>
        <v>40000</v>
      </c>
      <c r="F35" s="7">
        <f>+[2]KONSOLIDIRANI!F32</f>
        <v>40000</v>
      </c>
      <c r="G35" s="7">
        <f>+[2]KONSOLIDIRANI!G32</f>
        <v>16081.5</v>
      </c>
      <c r="H35" s="112">
        <f t="shared" si="4"/>
        <v>0.83333333333333337</v>
      </c>
      <c r="I35" s="112">
        <f t="shared" si="5"/>
        <v>0.40203749999999999</v>
      </c>
    </row>
    <row r="36" spans="1:9">
      <c r="A36" s="127" t="s">
        <v>2</v>
      </c>
      <c r="B36" s="17" t="s">
        <v>134</v>
      </c>
      <c r="C36" s="17" t="s">
        <v>135</v>
      </c>
      <c r="D36" s="8">
        <f>+[2]KONSOLIDIRANI!D33</f>
        <v>0</v>
      </c>
      <c r="E36" s="7">
        <f>+[2]KONSOLIDIRANI!E33</f>
        <v>13000</v>
      </c>
      <c r="F36" s="7">
        <f>+[2]KONSOLIDIRANI!F33</f>
        <v>13000</v>
      </c>
      <c r="G36" s="7">
        <f>+[2]KONSOLIDIRANI!G33</f>
        <v>4125</v>
      </c>
      <c r="H36" s="112">
        <f t="shared" si="4"/>
        <v>0</v>
      </c>
      <c r="I36" s="112">
        <f t="shared" si="5"/>
        <v>0.31730769230769229</v>
      </c>
    </row>
    <row r="37" spans="1:9">
      <c r="A37" s="127" t="s">
        <v>2</v>
      </c>
      <c r="B37" s="17" t="s">
        <v>51</v>
      </c>
      <c r="C37" s="17" t="s">
        <v>52</v>
      </c>
      <c r="D37" s="8">
        <f>+[2]KONSOLIDIRANI!D34</f>
        <v>18027.259999999998</v>
      </c>
      <c r="E37" s="7">
        <f>+[2]KONSOLIDIRANI!E34</f>
        <v>37000</v>
      </c>
      <c r="F37" s="7">
        <f>+[2]KONSOLIDIRANI!F34</f>
        <v>37000</v>
      </c>
      <c r="G37" s="7">
        <f>+[2]KONSOLIDIRANI!G34</f>
        <v>17937.34</v>
      </c>
      <c r="H37" s="112">
        <f t="shared" si="4"/>
        <v>0.99501199849561173</v>
      </c>
      <c r="I37" s="112">
        <f t="shared" si="5"/>
        <v>0.48479297297297297</v>
      </c>
    </row>
    <row r="38" spans="1:9">
      <c r="A38" s="127" t="s">
        <v>2</v>
      </c>
      <c r="B38" s="17" t="s">
        <v>151</v>
      </c>
      <c r="C38" s="17" t="s">
        <v>152</v>
      </c>
      <c r="D38" s="8">
        <f>+[2]KONSOLIDIRANI!D35</f>
        <v>8500.2000000000007</v>
      </c>
      <c r="E38" s="7">
        <f>+[2]KONSOLIDIRANI!E35</f>
        <v>17000</v>
      </c>
      <c r="F38" s="7">
        <f>+[2]KONSOLIDIRANI!F35</f>
        <v>17000</v>
      </c>
      <c r="G38" s="7">
        <f>+[2]KONSOLIDIRANI!G35</f>
        <v>8500.2000000000007</v>
      </c>
      <c r="H38" s="112">
        <f t="shared" si="4"/>
        <v>1</v>
      </c>
      <c r="I38" s="112">
        <f t="shared" si="5"/>
        <v>0.50001176470588238</v>
      </c>
    </row>
    <row r="39" spans="1:9">
      <c r="A39" s="127" t="s">
        <v>2</v>
      </c>
      <c r="B39" s="128">
        <v>32354</v>
      </c>
      <c r="C39" s="17" t="s">
        <v>136</v>
      </c>
      <c r="D39" s="8">
        <f>+[2]KONSOLIDIRANI!D36</f>
        <v>0</v>
      </c>
      <c r="E39" s="7">
        <f>+[2]KONSOLIDIRANI!E36</f>
        <v>0</v>
      </c>
      <c r="F39" s="7">
        <f>+[2]KONSOLIDIRANI!F36</f>
        <v>0</v>
      </c>
      <c r="G39" s="7">
        <f>+[2]KONSOLIDIRANI!G36</f>
        <v>0</v>
      </c>
      <c r="H39" s="112">
        <f t="shared" si="4"/>
        <v>0</v>
      </c>
      <c r="I39" s="112">
        <f t="shared" si="5"/>
        <v>0</v>
      </c>
    </row>
    <row r="40" spans="1:9">
      <c r="A40" s="127" t="s">
        <v>2</v>
      </c>
      <c r="B40" s="17" t="s">
        <v>145</v>
      </c>
      <c r="C40" s="17" t="s">
        <v>146</v>
      </c>
      <c r="D40" s="8">
        <f>+[2]KONSOLIDIRANI!D37</f>
        <v>0</v>
      </c>
      <c r="E40" s="7">
        <f>+[2]KONSOLIDIRANI!E37</f>
        <v>0</v>
      </c>
      <c r="F40" s="7">
        <f>+[2]KONSOLIDIRANI!F37</f>
        <v>0</v>
      </c>
      <c r="G40" s="7">
        <f>+[2]KONSOLIDIRANI!G37</f>
        <v>0</v>
      </c>
      <c r="H40" s="112">
        <f t="shared" si="4"/>
        <v>0</v>
      </c>
      <c r="I40" s="112">
        <f t="shared" si="5"/>
        <v>0</v>
      </c>
    </row>
    <row r="41" spans="1:9">
      <c r="A41" s="127" t="s">
        <v>2</v>
      </c>
      <c r="B41" s="17" t="s">
        <v>137</v>
      </c>
      <c r="C41" s="17" t="s">
        <v>138</v>
      </c>
      <c r="D41" s="8">
        <f>+[2]KONSOLIDIRANI!D38</f>
        <v>6562.5</v>
      </c>
      <c r="E41" s="7">
        <f>+[2]KONSOLIDIRANI!E38</f>
        <v>8000</v>
      </c>
      <c r="F41" s="7">
        <f>+[2]KONSOLIDIRANI!F38</f>
        <v>8000</v>
      </c>
      <c r="G41" s="7">
        <f>+[2]KONSOLIDIRANI!G38</f>
        <v>0</v>
      </c>
      <c r="H41" s="112">
        <f t="shared" si="4"/>
        <v>0</v>
      </c>
      <c r="I41" s="112">
        <f t="shared" si="5"/>
        <v>0</v>
      </c>
    </row>
    <row r="42" spans="1:9">
      <c r="A42" s="127" t="s">
        <v>2</v>
      </c>
      <c r="B42" s="17" t="s">
        <v>53</v>
      </c>
      <c r="C42" s="17" t="s">
        <v>54</v>
      </c>
      <c r="D42" s="8">
        <f>+[2]KONSOLIDIRANI!D39</f>
        <v>1235</v>
      </c>
      <c r="E42" s="7">
        <f>+[2]KONSOLIDIRANI!E39</f>
        <v>3000</v>
      </c>
      <c r="F42" s="7">
        <f>+[2]KONSOLIDIRANI!F39</f>
        <v>8000</v>
      </c>
      <c r="G42" s="7">
        <f>+[2]KONSOLIDIRANI!G39</f>
        <v>12287.5</v>
      </c>
      <c r="H42" s="112">
        <f t="shared" si="4"/>
        <v>9.9493927125506065</v>
      </c>
      <c r="I42" s="112">
        <f t="shared" si="5"/>
        <v>1.5359375</v>
      </c>
    </row>
    <row r="43" spans="1:9">
      <c r="A43" s="127" t="s">
        <v>2</v>
      </c>
      <c r="B43" s="17" t="s">
        <v>55</v>
      </c>
      <c r="C43" s="17" t="s">
        <v>56</v>
      </c>
      <c r="D43" s="8">
        <f>+[2]KONSOLIDIRANI!D40</f>
        <v>4312.5</v>
      </c>
      <c r="E43" s="7">
        <f>+[2]KONSOLIDIRANI!E40</f>
        <v>15000</v>
      </c>
      <c r="F43" s="7">
        <f>+[2]KONSOLIDIRANI!F40</f>
        <v>20000</v>
      </c>
      <c r="G43" s="7">
        <f>+[2]KONSOLIDIRANI!G40</f>
        <v>7660.5</v>
      </c>
      <c r="H43" s="112">
        <f t="shared" si="4"/>
        <v>1.7763478260869565</v>
      </c>
      <c r="I43" s="112">
        <f t="shared" si="5"/>
        <v>0.383025</v>
      </c>
    </row>
    <row r="44" spans="1:9">
      <c r="A44" s="127" t="s">
        <v>2</v>
      </c>
      <c r="B44" s="17" t="s">
        <v>57</v>
      </c>
      <c r="C44" s="17" t="s">
        <v>58</v>
      </c>
      <c r="D44" s="8">
        <f>+[2]KONSOLIDIRANI!D41</f>
        <v>1837.5</v>
      </c>
      <c r="E44" s="7">
        <f>+[2]KONSOLIDIRANI!E41</f>
        <v>3000</v>
      </c>
      <c r="F44" s="7">
        <f>+[2]KONSOLIDIRANI!F41</f>
        <v>3000</v>
      </c>
      <c r="G44" s="7">
        <f>+[2]KONSOLIDIRANI!G41</f>
        <v>1537.5</v>
      </c>
      <c r="H44" s="112">
        <f t="shared" si="4"/>
        <v>0.83673469387755106</v>
      </c>
      <c r="I44" s="112">
        <f t="shared" si="5"/>
        <v>0.51249999999999996</v>
      </c>
    </row>
    <row r="45" spans="1:9">
      <c r="A45" s="127" t="s">
        <v>2</v>
      </c>
      <c r="B45" s="17" t="s">
        <v>139</v>
      </c>
      <c r="C45" s="17" t="s">
        <v>140</v>
      </c>
      <c r="D45" s="8">
        <f>+[2]KONSOLIDIRANI!D42</f>
        <v>4357.6000000000004</v>
      </c>
      <c r="E45" s="7">
        <f>+[2]KONSOLIDIRANI!E42</f>
        <v>9000</v>
      </c>
      <c r="F45" s="7">
        <f>+[2]KONSOLIDIRANI!F42</f>
        <v>9000</v>
      </c>
      <c r="G45" s="7">
        <f>+[2]KONSOLIDIRANI!G42</f>
        <v>1439.3</v>
      </c>
      <c r="H45" s="112">
        <f t="shared" si="4"/>
        <v>0.33029649348265094</v>
      </c>
      <c r="I45" s="112">
        <f t="shared" si="5"/>
        <v>0.15992222222222222</v>
      </c>
    </row>
    <row r="46" spans="1:9">
      <c r="A46" s="127" t="s">
        <v>2</v>
      </c>
      <c r="B46" s="17" t="s">
        <v>181</v>
      </c>
      <c r="C46" s="17" t="s">
        <v>182</v>
      </c>
      <c r="D46" s="8">
        <f>+[2]KONSOLIDIRANI!D43</f>
        <v>0</v>
      </c>
      <c r="E46" s="7">
        <f>+[2]KONSOLIDIRANI!E43</f>
        <v>0</v>
      </c>
      <c r="F46" s="7">
        <f>+[2]KONSOLIDIRANI!F43</f>
        <v>0</v>
      </c>
      <c r="G46" s="7">
        <f>+[2]KONSOLIDIRANI!G43</f>
        <v>4304</v>
      </c>
      <c r="H46" s="112">
        <f t="shared" si="4"/>
        <v>0</v>
      </c>
      <c r="I46" s="112">
        <f t="shared" si="5"/>
        <v>0</v>
      </c>
    </row>
    <row r="47" spans="1:9">
      <c r="A47" s="127" t="s">
        <v>2</v>
      </c>
      <c r="B47" s="17" t="s">
        <v>59</v>
      </c>
      <c r="C47" s="17" t="s">
        <v>60</v>
      </c>
      <c r="D47" s="8">
        <f>+[2]KONSOLIDIRANI!D44</f>
        <v>18273.75</v>
      </c>
      <c r="E47" s="7">
        <f>+[2]KONSOLIDIRANI!E44</f>
        <v>162000</v>
      </c>
      <c r="F47" s="7">
        <f>+[2]KONSOLIDIRANI!F44</f>
        <v>112000</v>
      </c>
      <c r="G47" s="7">
        <f>+[2]KONSOLIDIRANI!G44</f>
        <v>53960</v>
      </c>
      <c r="H47" s="112">
        <f t="shared" si="4"/>
        <v>2.9528695533210207</v>
      </c>
      <c r="I47" s="112">
        <f t="shared" si="5"/>
        <v>0.48178571428571426</v>
      </c>
    </row>
    <row r="48" spans="1:9">
      <c r="A48" s="127" t="s">
        <v>2</v>
      </c>
      <c r="B48" s="17" t="s">
        <v>61</v>
      </c>
      <c r="C48" s="17" t="s">
        <v>62</v>
      </c>
      <c r="D48" s="8">
        <f>+[2]KONSOLIDIRANI!D45</f>
        <v>13318.83</v>
      </c>
      <c r="E48" s="7">
        <f>+[2]KONSOLIDIRANI!E45</f>
        <v>18000</v>
      </c>
      <c r="F48" s="7">
        <f>+[2]KONSOLIDIRANI!F45</f>
        <v>18000</v>
      </c>
      <c r="G48" s="7">
        <f>+[2]KONSOLIDIRANI!G45</f>
        <v>18093.2</v>
      </c>
      <c r="H48" s="112">
        <f t="shared" si="4"/>
        <v>1.3584676732115359</v>
      </c>
      <c r="I48" s="112">
        <f t="shared" si="5"/>
        <v>1.0051777777777777</v>
      </c>
    </row>
    <row r="49" spans="1:60">
      <c r="A49" s="127" t="str">
        <f>'[2]prorač. '!A46</f>
        <v>31</v>
      </c>
      <c r="B49" s="128">
        <f>'[2]prorač. '!B46</f>
        <v>32411</v>
      </c>
      <c r="C49" s="17" t="str">
        <f>'[2]prorač. '!C46</f>
        <v>Naknade troškova službenog puta</v>
      </c>
      <c r="D49" s="8">
        <f>+[2]KONSOLIDIRANI!D46</f>
        <v>0</v>
      </c>
      <c r="E49" s="7">
        <f>+[2]KONSOLIDIRANI!E46</f>
        <v>0</v>
      </c>
      <c r="F49" s="7">
        <f>+[2]KONSOLIDIRANI!F46</f>
        <v>1300</v>
      </c>
      <c r="G49" s="7">
        <f>+[2]KONSOLIDIRANI!G46</f>
        <v>1225</v>
      </c>
      <c r="H49" s="112">
        <f t="shared" si="4"/>
        <v>0</v>
      </c>
      <c r="I49" s="112">
        <f t="shared" si="5"/>
        <v>0.94230769230769229</v>
      </c>
    </row>
    <row r="50" spans="1:60">
      <c r="A50" s="127" t="s">
        <v>2</v>
      </c>
      <c r="B50" s="17" t="s">
        <v>63</v>
      </c>
      <c r="C50" s="17" t="s">
        <v>64</v>
      </c>
      <c r="D50" s="8">
        <f>+[2]KONSOLIDIRANI!D47</f>
        <v>2574.36</v>
      </c>
      <c r="E50" s="7">
        <f>+[2]KONSOLIDIRANI!E47</f>
        <v>18000</v>
      </c>
      <c r="F50" s="7">
        <f>+[2]KONSOLIDIRANI!F47</f>
        <v>18000</v>
      </c>
      <c r="G50" s="7">
        <f>+[2]KONSOLIDIRANI!G47</f>
        <v>2574.36</v>
      </c>
      <c r="H50" s="112">
        <f t="shared" si="4"/>
        <v>1</v>
      </c>
      <c r="I50" s="112">
        <f t="shared" si="5"/>
        <v>0.14302000000000001</v>
      </c>
    </row>
    <row r="51" spans="1:60">
      <c r="A51" s="127" t="s">
        <v>2</v>
      </c>
      <c r="B51" s="17" t="s">
        <v>65</v>
      </c>
      <c r="C51" s="17" t="s">
        <v>66</v>
      </c>
      <c r="D51" s="8">
        <f>+[2]KONSOLIDIRANI!D48</f>
        <v>2890.01</v>
      </c>
      <c r="E51" s="7">
        <f>+[2]KONSOLIDIRANI!E48</f>
        <v>7000</v>
      </c>
      <c r="F51" s="7">
        <f>+[2]KONSOLIDIRANI!F48</f>
        <v>2000</v>
      </c>
      <c r="G51" s="7">
        <f>+[2]KONSOLIDIRANI!G48</f>
        <v>992.68</v>
      </c>
      <c r="H51" s="112">
        <f t="shared" si="4"/>
        <v>0.3434867007380597</v>
      </c>
      <c r="I51" s="112">
        <f t="shared" si="5"/>
        <v>0.49633999999999995</v>
      </c>
    </row>
    <row r="52" spans="1:60">
      <c r="A52" s="127" t="s">
        <v>2</v>
      </c>
      <c r="B52" s="17" t="s">
        <v>67</v>
      </c>
      <c r="C52" s="17" t="s">
        <v>68</v>
      </c>
      <c r="D52" s="8">
        <f>+[2]KONSOLIDIRANI!D49</f>
        <v>600</v>
      </c>
      <c r="E52" s="7">
        <f>+[2]KONSOLIDIRANI!E49</f>
        <v>1000</v>
      </c>
      <c r="F52" s="7">
        <f>+[2]KONSOLIDIRANI!F49</f>
        <v>1000</v>
      </c>
      <c r="G52" s="7">
        <f>+[2]KONSOLIDIRANI!G49</f>
        <v>500</v>
      </c>
      <c r="H52" s="112">
        <f t="shared" si="4"/>
        <v>0.83333333333333337</v>
      </c>
      <c r="I52" s="112">
        <f t="shared" si="5"/>
        <v>0.5</v>
      </c>
    </row>
    <row r="53" spans="1:60">
      <c r="A53" s="127" t="s">
        <v>2</v>
      </c>
      <c r="B53" s="17" t="s">
        <v>69</v>
      </c>
      <c r="C53" s="17" t="s">
        <v>70</v>
      </c>
      <c r="D53" s="8">
        <f>+[2]KONSOLIDIRANI!D50</f>
        <v>250</v>
      </c>
      <c r="E53" s="7">
        <f>+[2]KONSOLIDIRANI!E50</f>
        <v>1000</v>
      </c>
      <c r="F53" s="7">
        <f>+[2]KONSOLIDIRANI!F50</f>
        <v>1000</v>
      </c>
      <c r="G53" s="7">
        <f>+[2]KONSOLIDIRANI!G50</f>
        <v>0</v>
      </c>
      <c r="H53" s="112">
        <f t="shared" si="4"/>
        <v>0</v>
      </c>
      <c r="I53" s="112">
        <f t="shared" si="5"/>
        <v>0</v>
      </c>
    </row>
    <row r="54" spans="1:60">
      <c r="A54" s="127" t="s">
        <v>2</v>
      </c>
      <c r="B54" s="17" t="s">
        <v>71</v>
      </c>
      <c r="C54" s="17" t="s">
        <v>72</v>
      </c>
      <c r="D54" s="8">
        <f>+[2]KONSOLIDIRANI!D51</f>
        <v>4062.5</v>
      </c>
      <c r="E54" s="7">
        <f>+[2]KONSOLIDIRANI!E51</f>
        <v>6000</v>
      </c>
      <c r="F54" s="7">
        <f>+[2]KONSOLIDIRANI!F51</f>
        <v>6000</v>
      </c>
      <c r="G54" s="7">
        <f>+[2]KONSOLIDIRANI!G51</f>
        <v>2199.5</v>
      </c>
      <c r="H54" s="112">
        <f t="shared" si="4"/>
        <v>0.54141538461538463</v>
      </c>
      <c r="I54" s="112">
        <f t="shared" si="5"/>
        <v>0.36658333333333332</v>
      </c>
    </row>
    <row r="55" spans="1:60">
      <c r="A55" s="127" t="s">
        <v>2</v>
      </c>
      <c r="B55" s="17" t="s">
        <v>153</v>
      </c>
      <c r="C55" s="17" t="s">
        <v>154</v>
      </c>
      <c r="D55" s="8">
        <f>+[2]KONSOLIDIRANI!D52</f>
        <v>3283.76</v>
      </c>
      <c r="E55" s="7">
        <f>+[2]KONSOLIDIRANI!E52</f>
        <v>6500</v>
      </c>
      <c r="F55" s="7">
        <f>+[2]KONSOLIDIRANI!F52</f>
        <v>6500</v>
      </c>
      <c r="G55" s="7">
        <f>+[2]KONSOLIDIRANI!G52</f>
        <v>4265.1400000000003</v>
      </c>
      <c r="H55" s="112">
        <f t="shared" si="4"/>
        <v>1.2988586254781105</v>
      </c>
      <c r="I55" s="112">
        <f t="shared" si="5"/>
        <v>0.65617538461538472</v>
      </c>
    </row>
    <row r="56" spans="1:60">
      <c r="A56" s="127" t="s">
        <v>2</v>
      </c>
      <c r="B56" s="17" t="s">
        <v>73</v>
      </c>
      <c r="C56" s="17" t="s">
        <v>74</v>
      </c>
      <c r="D56" s="8">
        <f>+[2]KONSOLIDIRANI!D53</f>
        <v>0</v>
      </c>
      <c r="E56" s="7">
        <f>+[2]KONSOLIDIRANI!E53</f>
        <v>0</v>
      </c>
      <c r="F56" s="7">
        <f>+[2]KONSOLIDIRANI!F53</f>
        <v>0</v>
      </c>
      <c r="G56" s="7">
        <f>+[2]KONSOLIDIRANI!G53</f>
        <v>0</v>
      </c>
      <c r="H56" s="112">
        <f t="shared" si="4"/>
        <v>0</v>
      </c>
      <c r="I56" s="112">
        <f t="shared" si="5"/>
        <v>0</v>
      </c>
    </row>
    <row r="57" spans="1:60" s="103" customFormat="1">
      <c r="A57" s="126"/>
      <c r="B57" s="108" t="s">
        <v>115</v>
      </c>
      <c r="C57" s="108" t="s">
        <v>116</v>
      </c>
      <c r="D57" s="102">
        <f>SUM(D58:D72)</f>
        <v>6426410.0700000003</v>
      </c>
      <c r="E57" s="102">
        <f>SUM(E58:E72)</f>
        <v>14240400</v>
      </c>
      <c r="F57" s="102">
        <f>SUM(F58:F72)</f>
        <v>14612900</v>
      </c>
      <c r="G57" s="102">
        <f t="shared" ref="G57" si="7">SUM(G58:G72)</f>
        <v>6627705.3200000003</v>
      </c>
      <c r="H57" s="111">
        <f t="shared" si="4"/>
        <v>1.0313231256342781</v>
      </c>
      <c r="I57" s="111">
        <f t="shared" si="5"/>
        <v>0.45355167831162879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>
      <c r="A58" s="127" t="s">
        <v>117</v>
      </c>
      <c r="B58" s="128" t="s">
        <v>84</v>
      </c>
      <c r="C58" s="17" t="s">
        <v>85</v>
      </c>
      <c r="D58" s="8">
        <f>+[2]KONSOLIDIRANI!D55</f>
        <v>5267612.21</v>
      </c>
      <c r="E58" s="7">
        <f>+[2]KONSOLIDIRANI!E55</f>
        <v>11500000</v>
      </c>
      <c r="F58" s="7">
        <f>+[2]KONSOLIDIRANI!F55</f>
        <v>11820000</v>
      </c>
      <c r="G58" s="7">
        <f>+[2]KONSOLIDIRANI!G55</f>
        <v>5367100</v>
      </c>
      <c r="H58" s="112">
        <f t="shared" si="4"/>
        <v>1.0188866959134033</v>
      </c>
      <c r="I58" s="112">
        <f t="shared" si="5"/>
        <v>0.45406937394247038</v>
      </c>
    </row>
    <row r="59" spans="1:60">
      <c r="A59" s="127">
        <v>49</v>
      </c>
      <c r="B59" s="128">
        <v>31113</v>
      </c>
      <c r="C59" s="17" t="s">
        <v>158</v>
      </c>
      <c r="D59" s="8">
        <f>+[2]KONSOLIDIRANI!D56</f>
        <v>0</v>
      </c>
      <c r="E59" s="7">
        <f>+[2]KONSOLIDIRANI!E56</f>
        <v>76400</v>
      </c>
      <c r="F59" s="7">
        <f>+[2]KONSOLIDIRANI!F56</f>
        <v>76400</v>
      </c>
      <c r="G59" s="7">
        <f>+[2]KONSOLIDIRANI!G56</f>
        <v>38933.54</v>
      </c>
      <c r="H59" s="112">
        <f t="shared" si="4"/>
        <v>0</v>
      </c>
      <c r="I59" s="112">
        <f t="shared" si="5"/>
        <v>0.50960130890052358</v>
      </c>
    </row>
    <row r="60" spans="1:60">
      <c r="A60" s="127" t="s">
        <v>117</v>
      </c>
      <c r="B60" s="128" t="s">
        <v>86</v>
      </c>
      <c r="C60" s="17" t="s">
        <v>87</v>
      </c>
      <c r="D60" s="8">
        <f>+[2]KONSOLIDIRANI!D57</f>
        <v>27256.46</v>
      </c>
      <c r="E60" s="7">
        <f>+[2]KONSOLIDIRANI!E57</f>
        <v>243000</v>
      </c>
      <c r="F60" s="7">
        <f>+[2]KONSOLIDIRANI!F57</f>
        <v>243000</v>
      </c>
      <c r="G60" s="7">
        <f>+[2]KONSOLIDIRANI!G57</f>
        <v>11565.72</v>
      </c>
      <c r="H60" s="112">
        <f t="shared" si="4"/>
        <v>0.42432949840147988</v>
      </c>
      <c r="I60" s="112">
        <f t="shared" si="5"/>
        <v>4.7595555555555551E-2</v>
      </c>
    </row>
    <row r="61" spans="1:60">
      <c r="A61" s="127" t="s">
        <v>117</v>
      </c>
      <c r="B61" s="128" t="s">
        <v>88</v>
      </c>
      <c r="C61" s="17" t="s">
        <v>89</v>
      </c>
      <c r="D61" s="8">
        <f>+[2]KONSOLIDIRANI!D58</f>
        <v>28209.73</v>
      </c>
      <c r="E61" s="7">
        <f>+[2]KONSOLIDIRANI!E58</f>
        <v>37000</v>
      </c>
      <c r="F61" s="7">
        <f>+[2]KONSOLIDIRANI!F58</f>
        <v>52000</v>
      </c>
      <c r="G61" s="7">
        <f>+[2]KONSOLIDIRANI!G58</f>
        <v>28104.87</v>
      </c>
      <c r="H61" s="112">
        <f t="shared" si="4"/>
        <v>0.99628284283472401</v>
      </c>
      <c r="I61" s="112">
        <f t="shared" si="5"/>
        <v>0.54047826923076925</v>
      </c>
    </row>
    <row r="62" spans="1:60">
      <c r="A62" s="127" t="s">
        <v>117</v>
      </c>
      <c r="B62" s="128" t="s">
        <v>90</v>
      </c>
      <c r="C62" s="17" t="s">
        <v>91</v>
      </c>
      <c r="D62" s="8">
        <f>+[2]KONSOLIDIRANI!D59</f>
        <v>136500</v>
      </c>
      <c r="E62" s="7">
        <f>+[2]KONSOLIDIRANI!E59</f>
        <v>151500</v>
      </c>
      <c r="F62" s="7">
        <f>+[2]KONSOLIDIRANI!F59</f>
        <v>141000</v>
      </c>
      <c r="G62" s="7">
        <f>+[2]KONSOLIDIRANI!G59</f>
        <v>138000</v>
      </c>
      <c r="H62" s="112">
        <f t="shared" si="4"/>
        <v>1.0109890109890109</v>
      </c>
      <c r="I62" s="112">
        <f t="shared" si="5"/>
        <v>0.97872340425531912</v>
      </c>
    </row>
    <row r="63" spans="1:60">
      <c r="A63" s="127" t="s">
        <v>117</v>
      </c>
      <c r="B63" s="128" t="s">
        <v>92</v>
      </c>
      <c r="C63" s="17" t="s">
        <v>93</v>
      </c>
      <c r="D63" s="8">
        <f>+[2]KONSOLIDIRANI!D60</f>
        <v>4989</v>
      </c>
      <c r="E63" s="7">
        <f>+[2]KONSOLIDIRANI!E60</f>
        <v>7000</v>
      </c>
      <c r="F63" s="7">
        <f>+[2]KONSOLIDIRANI!F60</f>
        <v>7000</v>
      </c>
      <c r="G63" s="7">
        <f>+[2]KONSOLIDIRANI!G60</f>
        <v>6652</v>
      </c>
      <c r="H63" s="112">
        <f t="shared" si="4"/>
        <v>1.3333333333333333</v>
      </c>
      <c r="I63" s="112">
        <f t="shared" si="5"/>
        <v>0.95028571428571429</v>
      </c>
    </row>
    <row r="64" spans="1:60">
      <c r="A64" s="127" t="s">
        <v>117</v>
      </c>
      <c r="B64" s="128">
        <v>31321</v>
      </c>
      <c r="C64" s="17" t="s">
        <v>95</v>
      </c>
      <c r="D64" s="8">
        <f>+[2]KONSOLIDIRANI!D61</f>
        <v>865003.97</v>
      </c>
      <c r="E64" s="7">
        <f>+[2]KONSOLIDIRANI!E61</f>
        <v>1900000</v>
      </c>
      <c r="F64" s="7">
        <f>+[2]KONSOLIDIRANI!F61</f>
        <v>1928000</v>
      </c>
      <c r="G64" s="7">
        <f>+[2]KONSOLIDIRANI!G61</f>
        <v>881899.85</v>
      </c>
      <c r="H64" s="112">
        <f t="shared" si="4"/>
        <v>1.0195327196012753</v>
      </c>
      <c r="I64" s="112">
        <f t="shared" si="5"/>
        <v>0.45741693464730288</v>
      </c>
    </row>
    <row r="65" spans="1:60">
      <c r="A65" s="127" t="s">
        <v>117</v>
      </c>
      <c r="B65" s="128">
        <v>31322</v>
      </c>
      <c r="C65" s="17" t="s">
        <v>166</v>
      </c>
      <c r="D65" s="8">
        <f>+[2]KONSOLIDIRANI!D62</f>
        <v>0</v>
      </c>
      <c r="E65" s="7">
        <f>+[2]KONSOLIDIRANI!E62</f>
        <v>14000</v>
      </c>
      <c r="F65" s="7">
        <f>+[2]KONSOLIDIRANI!F62</f>
        <v>14000</v>
      </c>
      <c r="G65" s="7">
        <f>+[2]KONSOLIDIRANI!G62</f>
        <v>203.93</v>
      </c>
      <c r="H65" s="112">
        <f t="shared" si="4"/>
        <v>0</v>
      </c>
      <c r="I65" s="112">
        <f t="shared" si="5"/>
        <v>1.4566428571428572E-2</v>
      </c>
    </row>
    <row r="66" spans="1:60">
      <c r="A66" s="127" t="s">
        <v>117</v>
      </c>
      <c r="B66" s="128">
        <v>31332</v>
      </c>
      <c r="C66" s="17" t="s">
        <v>165</v>
      </c>
      <c r="D66" s="8">
        <f>+[2]KONSOLIDIRANI!D63</f>
        <v>0</v>
      </c>
      <c r="E66" s="7">
        <f>+[2]KONSOLIDIRANI!E63</f>
        <v>15000</v>
      </c>
      <c r="F66" s="7">
        <f>+[2]KONSOLIDIRANI!F63</f>
        <v>15000</v>
      </c>
      <c r="G66" s="7">
        <f>+[2]KONSOLIDIRANI!G63</f>
        <v>575.9</v>
      </c>
      <c r="H66" s="112">
        <f t="shared" si="4"/>
        <v>0</v>
      </c>
      <c r="I66" s="112">
        <f t="shared" si="5"/>
        <v>3.8393333333333335E-2</v>
      </c>
    </row>
    <row r="67" spans="1:60">
      <c r="A67" s="127" t="s">
        <v>117</v>
      </c>
      <c r="B67" s="128" t="s">
        <v>96</v>
      </c>
      <c r="C67" s="17" t="s">
        <v>97</v>
      </c>
      <c r="D67" s="8">
        <f>+[2]KONSOLIDIRANI!D64</f>
        <v>81651.199999999997</v>
      </c>
      <c r="E67" s="7">
        <f>+[2]KONSOLIDIRANI!E64</f>
        <v>160000</v>
      </c>
      <c r="F67" s="7">
        <f>+[2]KONSOLIDIRANI!F64</f>
        <v>180000</v>
      </c>
      <c r="G67" s="7">
        <f>+[2]KONSOLIDIRANI!G64</f>
        <v>93542.48</v>
      </c>
      <c r="H67" s="112">
        <f t="shared" si="4"/>
        <v>1.145635091707164</v>
      </c>
      <c r="I67" s="112">
        <f t="shared" si="5"/>
        <v>0.51968044444444439</v>
      </c>
    </row>
    <row r="68" spans="1:60">
      <c r="A68" s="127" t="s">
        <v>117</v>
      </c>
      <c r="B68" s="128" t="s">
        <v>118</v>
      </c>
      <c r="C68" s="17" t="s">
        <v>119</v>
      </c>
      <c r="D68" s="8">
        <f>+[2]KONSOLIDIRANI!D65</f>
        <v>15187.5</v>
      </c>
      <c r="E68" s="7">
        <f>+[2]KONSOLIDIRANI!E65</f>
        <v>30600</v>
      </c>
      <c r="F68" s="7">
        <f>+[2]KONSOLIDIRANI!F65</f>
        <v>30600</v>
      </c>
      <c r="G68" s="7">
        <f>+[2]KONSOLIDIRANI!G65</f>
        <v>13800</v>
      </c>
      <c r="H68" s="112">
        <f t="shared" si="4"/>
        <v>0.90864197530864199</v>
      </c>
      <c r="I68" s="112">
        <f t="shared" si="5"/>
        <v>0.45098039215686275</v>
      </c>
    </row>
    <row r="69" spans="1:60">
      <c r="A69" s="127" t="s">
        <v>117</v>
      </c>
      <c r="B69" s="128">
        <v>32961</v>
      </c>
      <c r="C69" s="17" t="s">
        <v>164</v>
      </c>
      <c r="D69" s="8">
        <f>+[2]KONSOLIDIRANI!D66</f>
        <v>0</v>
      </c>
      <c r="E69" s="7">
        <f>+[2]KONSOLIDIRANI!E66</f>
        <v>40000</v>
      </c>
      <c r="F69" s="7">
        <f>+[2]KONSOLIDIRANI!F66</f>
        <v>40000</v>
      </c>
      <c r="G69" s="7">
        <f>+[2]KONSOLIDIRANI!G66</f>
        <v>30000</v>
      </c>
      <c r="H69" s="112">
        <f t="shared" si="4"/>
        <v>0</v>
      </c>
      <c r="I69" s="112">
        <f t="shared" si="5"/>
        <v>0.75</v>
      </c>
    </row>
    <row r="70" spans="1:60">
      <c r="A70" s="127" t="s">
        <v>117</v>
      </c>
      <c r="B70" s="128">
        <v>34331</v>
      </c>
      <c r="C70" s="17" t="s">
        <v>167</v>
      </c>
      <c r="D70" s="8">
        <f>+[2]KONSOLIDIRANI!D67</f>
        <v>0</v>
      </c>
      <c r="E70" s="7">
        <f>+[2]KONSOLIDIRANI!E67</f>
        <v>27000</v>
      </c>
      <c r="F70" s="7">
        <f>+[2]KONSOLIDIRANI!F67</f>
        <v>27000</v>
      </c>
      <c r="G70" s="7">
        <f>+[2]KONSOLIDIRANI!G67</f>
        <v>4128.43</v>
      </c>
      <c r="H70" s="112">
        <f t="shared" ref="H70:H133" si="8">IFERROR(G70/D70,)</f>
        <v>0</v>
      </c>
      <c r="I70" s="112">
        <f t="shared" ref="I70:I133" si="9">IFERROR(G70/F70,)</f>
        <v>0.15290481481481483</v>
      </c>
    </row>
    <row r="71" spans="1:60">
      <c r="A71" s="127" t="s">
        <v>117</v>
      </c>
      <c r="B71" s="128">
        <v>34332</v>
      </c>
      <c r="C71" s="17" t="s">
        <v>168</v>
      </c>
      <c r="D71" s="8">
        <f>+[2]KONSOLIDIRANI!D68</f>
        <v>0</v>
      </c>
      <c r="E71" s="7">
        <f>+[2]KONSOLIDIRANI!E68</f>
        <v>23900</v>
      </c>
      <c r="F71" s="7">
        <f>+[2]KONSOLIDIRANI!F68</f>
        <v>23900</v>
      </c>
      <c r="G71" s="7">
        <f>+[2]KONSOLIDIRANI!G68</f>
        <v>5967.82</v>
      </c>
      <c r="H71" s="112">
        <f t="shared" si="8"/>
        <v>0</v>
      </c>
      <c r="I71" s="112">
        <f t="shared" si="9"/>
        <v>0.24969958158995814</v>
      </c>
    </row>
    <row r="72" spans="1:60">
      <c r="A72" s="127" t="s">
        <v>117</v>
      </c>
      <c r="B72" s="128">
        <f>[2]vanpror.!B19</f>
        <v>34339</v>
      </c>
      <c r="C72" s="17" t="str">
        <f>[2]vanpror.!C19</f>
        <v>Ostale zatezne kamate</v>
      </c>
      <c r="D72" s="8">
        <f>+[2]KONSOLIDIRANI!D69</f>
        <v>0</v>
      </c>
      <c r="E72" s="7">
        <f>+[2]KONSOLIDIRANI!E69</f>
        <v>15000</v>
      </c>
      <c r="F72" s="7">
        <f>+[2]KONSOLIDIRANI!F69</f>
        <v>15000</v>
      </c>
      <c r="G72" s="7">
        <f>+[2]KONSOLIDIRANI!G69</f>
        <v>7230.78</v>
      </c>
      <c r="H72" s="112">
        <f t="shared" si="8"/>
        <v>0</v>
      </c>
      <c r="I72" s="112">
        <f t="shared" si="9"/>
        <v>0.48205199999999998</v>
      </c>
    </row>
    <row r="73" spans="1:60" s="101" customFormat="1">
      <c r="A73" s="124"/>
      <c r="B73" s="125" t="s">
        <v>75</v>
      </c>
      <c r="C73" s="125" t="s">
        <v>332</v>
      </c>
      <c r="D73" s="104">
        <f t="shared" ref="D73:G73" si="10">D74+D111+D160+D169+D186+D184+D158</f>
        <v>1327239.4500000002</v>
      </c>
      <c r="E73" s="104">
        <f t="shared" si="10"/>
        <v>3253200</v>
      </c>
      <c r="F73" s="104">
        <f t="shared" si="10"/>
        <v>3752700</v>
      </c>
      <c r="G73" s="104">
        <f t="shared" si="10"/>
        <v>1554929.5299999998</v>
      </c>
      <c r="H73" s="110">
        <f t="shared" si="8"/>
        <v>1.1715516216761035</v>
      </c>
      <c r="I73" s="110">
        <f t="shared" si="9"/>
        <v>0.4143495429957097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</row>
    <row r="74" spans="1:60" s="103" customFormat="1">
      <c r="A74" s="126"/>
      <c r="B74" s="108" t="s">
        <v>76</v>
      </c>
      <c r="C74" s="108" t="s">
        <v>77</v>
      </c>
      <c r="D74" s="102">
        <f>D75+D80+D95</f>
        <v>142507.01</v>
      </c>
      <c r="E74" s="102">
        <f t="shared" ref="E74:G74" si="11">E75+E80+E95</f>
        <v>158400</v>
      </c>
      <c r="F74" s="102">
        <f t="shared" si="11"/>
        <v>383600</v>
      </c>
      <c r="G74" s="102">
        <f t="shared" si="11"/>
        <v>110153.12</v>
      </c>
      <c r="H74" s="111">
        <f t="shared" si="8"/>
        <v>0.77296632635826112</v>
      </c>
      <c r="I74" s="111">
        <f t="shared" si="9"/>
        <v>0.28715620437956202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</row>
    <row r="75" spans="1:60" s="2" customFormat="1">
      <c r="A75" s="129"/>
      <c r="B75" s="130"/>
      <c r="C75" s="130" t="s">
        <v>79</v>
      </c>
      <c r="D75" s="11">
        <f>SUM(D76:D79)</f>
        <v>0</v>
      </c>
      <c r="E75" s="11">
        <f>SUM(E76:E79)</f>
        <v>2000</v>
      </c>
      <c r="F75" s="11">
        <f>SUM(F76:F79)</f>
        <v>199000</v>
      </c>
      <c r="G75" s="11">
        <f t="shared" ref="G75" si="12">SUM(G76:G79)</f>
        <v>0</v>
      </c>
      <c r="H75" s="113">
        <f t="shared" si="8"/>
        <v>0</v>
      </c>
      <c r="I75" s="113">
        <f t="shared" si="9"/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</row>
    <row r="76" spans="1:60" s="4" customFormat="1">
      <c r="A76" s="127" t="s">
        <v>78</v>
      </c>
      <c r="B76" s="17" t="s">
        <v>25</v>
      </c>
      <c r="C76" s="17" t="s">
        <v>26</v>
      </c>
      <c r="D76" s="8">
        <f>+[2]KONSOLIDIRANI!D73</f>
        <v>0</v>
      </c>
      <c r="E76" s="12">
        <f>+[2]KONSOLIDIRANI!E73</f>
        <v>2000</v>
      </c>
      <c r="F76" s="12">
        <f>+[2]KONSOLIDIRANI!F73</f>
        <v>2000</v>
      </c>
      <c r="G76" s="12">
        <f>+[2]KONSOLIDIRANI!G73</f>
        <v>0</v>
      </c>
      <c r="H76" s="114">
        <f t="shared" si="8"/>
        <v>0</v>
      </c>
      <c r="I76" s="114">
        <f t="shared" si="9"/>
        <v>0</v>
      </c>
    </row>
    <row r="77" spans="1:60">
      <c r="A77" s="127" t="s">
        <v>78</v>
      </c>
      <c r="B77" s="17" t="s">
        <v>57</v>
      </c>
      <c r="C77" s="17" t="s">
        <v>58</v>
      </c>
      <c r="D77" s="8">
        <f>+[2]KONSOLIDIRANI!D74</f>
        <v>0</v>
      </c>
      <c r="E77" s="12">
        <f>+[2]KONSOLIDIRANI!E74</f>
        <v>0</v>
      </c>
      <c r="F77" s="12">
        <f>+[2]KONSOLIDIRANI!F74</f>
        <v>0</v>
      </c>
      <c r="G77" s="12">
        <f>+[2]KONSOLIDIRANI!G74</f>
        <v>0</v>
      </c>
      <c r="H77" s="114">
        <f t="shared" si="8"/>
        <v>0</v>
      </c>
      <c r="I77" s="114">
        <f t="shared" si="9"/>
        <v>0</v>
      </c>
    </row>
    <row r="78" spans="1:60">
      <c r="A78" s="127" t="s">
        <v>78</v>
      </c>
      <c r="B78" s="17" t="s">
        <v>80</v>
      </c>
      <c r="C78" s="17" t="s">
        <v>81</v>
      </c>
      <c r="D78" s="8">
        <f>+[2]KONSOLIDIRANI!D75</f>
        <v>0</v>
      </c>
      <c r="E78" s="12">
        <f>+[2]KONSOLIDIRANI!E75</f>
        <v>0</v>
      </c>
      <c r="F78" s="12">
        <f>+[2]KONSOLIDIRANI!F75</f>
        <v>197000</v>
      </c>
      <c r="G78" s="12">
        <f>+[2]KONSOLIDIRANI!G75</f>
        <v>0</v>
      </c>
      <c r="H78" s="114">
        <f t="shared" si="8"/>
        <v>0</v>
      </c>
      <c r="I78" s="114">
        <f t="shared" si="9"/>
        <v>0</v>
      </c>
    </row>
    <row r="79" spans="1:60">
      <c r="A79" s="127" t="s">
        <v>78</v>
      </c>
      <c r="B79" s="17" t="s">
        <v>141</v>
      </c>
      <c r="C79" s="17" t="s">
        <v>142</v>
      </c>
      <c r="D79" s="8">
        <f>+[2]KONSOLIDIRANI!D76</f>
        <v>0</v>
      </c>
      <c r="E79" s="12">
        <f>+[2]KONSOLIDIRANI!E76</f>
        <v>0</v>
      </c>
      <c r="F79" s="12">
        <f>+[2]KONSOLIDIRANI!F76</f>
        <v>0</v>
      </c>
      <c r="G79" s="12">
        <f>+[2]KONSOLIDIRANI!G76</f>
        <v>0</v>
      </c>
      <c r="H79" s="114">
        <f t="shared" si="8"/>
        <v>0</v>
      </c>
      <c r="I79" s="114">
        <f t="shared" si="9"/>
        <v>0</v>
      </c>
    </row>
    <row r="80" spans="1:60">
      <c r="A80" s="127"/>
      <c r="B80" s="17"/>
      <c r="C80" s="145" t="s">
        <v>147</v>
      </c>
      <c r="D80" s="9">
        <f>SUM(D81:D94)</f>
        <v>116317.2</v>
      </c>
      <c r="E80" s="9">
        <f t="shared" ref="E80:G80" si="13">SUM(E81:E94)</f>
        <v>156400</v>
      </c>
      <c r="F80" s="9">
        <f t="shared" si="13"/>
        <v>156400</v>
      </c>
      <c r="G80" s="9">
        <f t="shared" si="13"/>
        <v>84908.22</v>
      </c>
      <c r="H80" s="113">
        <f t="shared" si="8"/>
        <v>0.72997131980480967</v>
      </c>
      <c r="I80" s="113">
        <f t="shared" si="9"/>
        <v>0.54289143222506397</v>
      </c>
    </row>
    <row r="81" spans="1:60">
      <c r="A81" s="127" t="s">
        <v>121</v>
      </c>
      <c r="B81" s="17" t="s">
        <v>17</v>
      </c>
      <c r="C81" s="17" t="s">
        <v>18</v>
      </c>
      <c r="D81" s="8">
        <f>+[2]KONSOLIDIRANI!D78</f>
        <v>1467.95</v>
      </c>
      <c r="E81" s="7">
        <f>+[2]KONSOLIDIRANI!E78</f>
        <v>6000</v>
      </c>
      <c r="F81" s="7">
        <f>+[2]KONSOLIDIRANI!F78</f>
        <v>3000</v>
      </c>
      <c r="G81" s="7">
        <f>+[2]KONSOLIDIRANI!G78</f>
        <v>193.5</v>
      </c>
      <c r="H81" s="112">
        <f t="shared" si="8"/>
        <v>0.13181647876290065</v>
      </c>
      <c r="I81" s="112">
        <f t="shared" si="9"/>
        <v>6.4500000000000002E-2</v>
      </c>
    </row>
    <row r="82" spans="1:60">
      <c r="A82" s="127" t="s">
        <v>121</v>
      </c>
      <c r="B82" s="17" t="s">
        <v>23</v>
      </c>
      <c r="C82" s="17" t="s">
        <v>24</v>
      </c>
      <c r="D82" s="8">
        <f>+[2]KONSOLIDIRANI!D79</f>
        <v>865</v>
      </c>
      <c r="E82" s="7">
        <f>+[2]KONSOLIDIRANI!E79</f>
        <v>5000</v>
      </c>
      <c r="F82" s="7">
        <f>+[2]KONSOLIDIRANI!F79</f>
        <v>3000</v>
      </c>
      <c r="G82" s="7">
        <f>+[2]KONSOLIDIRANI!G79</f>
        <v>411.6</v>
      </c>
      <c r="H82" s="112">
        <f t="shared" si="8"/>
        <v>0.47583815028901738</v>
      </c>
      <c r="I82" s="112">
        <f t="shared" si="9"/>
        <v>0.13720000000000002</v>
      </c>
    </row>
    <row r="83" spans="1:60">
      <c r="A83" s="127" t="s">
        <v>121</v>
      </c>
      <c r="B83" s="17" t="s">
        <v>33</v>
      </c>
      <c r="C83" s="17" t="s">
        <v>34</v>
      </c>
      <c r="D83" s="8">
        <f>+[2]KONSOLIDIRANI!D80</f>
        <v>0</v>
      </c>
      <c r="E83" s="7">
        <f>+[2]KONSOLIDIRANI!E80</f>
        <v>2000</v>
      </c>
      <c r="F83" s="7">
        <f>+[2]KONSOLIDIRANI!F80</f>
        <v>2000</v>
      </c>
      <c r="G83" s="7">
        <f>+[2]KONSOLIDIRANI!G80</f>
        <v>587</v>
      </c>
      <c r="H83" s="112">
        <f t="shared" si="8"/>
        <v>0</v>
      </c>
      <c r="I83" s="112">
        <f t="shared" si="9"/>
        <v>0.29349999999999998</v>
      </c>
    </row>
    <row r="84" spans="1:60">
      <c r="A84" s="127" t="s">
        <v>121</v>
      </c>
      <c r="B84" s="17" t="s">
        <v>41</v>
      </c>
      <c r="C84" s="17" t="s">
        <v>42</v>
      </c>
      <c r="D84" s="8">
        <f>+[2]KONSOLIDIRANI!D81</f>
        <v>0</v>
      </c>
      <c r="E84" s="7">
        <f>+[2]KONSOLIDIRANI!E81</f>
        <v>0</v>
      </c>
      <c r="F84" s="7">
        <f>+[2]KONSOLIDIRANI!F81</f>
        <v>0</v>
      </c>
      <c r="G84" s="7">
        <f>+[2]KONSOLIDIRANI!G81</f>
        <v>0</v>
      </c>
      <c r="H84" s="112">
        <f t="shared" si="8"/>
        <v>0</v>
      </c>
      <c r="I84" s="112">
        <f t="shared" si="9"/>
        <v>0</v>
      </c>
    </row>
    <row r="85" spans="1:60">
      <c r="A85" s="127" t="s">
        <v>121</v>
      </c>
      <c r="B85" s="17" t="s">
        <v>43</v>
      </c>
      <c r="C85" s="17" t="s">
        <v>44</v>
      </c>
      <c r="D85" s="8">
        <f>+[2]KONSOLIDIRANI!D82</f>
        <v>12500</v>
      </c>
      <c r="E85" s="7">
        <f>+[2]KONSOLIDIRANI!E82</f>
        <v>0</v>
      </c>
      <c r="F85" s="7">
        <f>+[2]KONSOLIDIRANI!F82</f>
        <v>0</v>
      </c>
      <c r="G85" s="7">
        <f>+[2]KONSOLIDIRANI!G82</f>
        <v>0</v>
      </c>
      <c r="H85" s="112">
        <f t="shared" si="8"/>
        <v>0</v>
      </c>
      <c r="I85" s="112">
        <f t="shared" si="9"/>
        <v>0</v>
      </c>
    </row>
    <row r="86" spans="1:60">
      <c r="A86" s="127" t="s">
        <v>121</v>
      </c>
      <c r="B86" s="17" t="s">
        <v>45</v>
      </c>
      <c r="C86" s="17" t="s">
        <v>46</v>
      </c>
      <c r="D86" s="8">
        <f>+[2]KONSOLIDIRANI!D83</f>
        <v>1081.25</v>
      </c>
      <c r="E86" s="7">
        <f>+[2]KONSOLIDIRANI!E83</f>
        <v>0</v>
      </c>
      <c r="F86" s="7">
        <f>+[2]KONSOLIDIRANI!F83</f>
        <v>2500</v>
      </c>
      <c r="G86" s="7">
        <f>+[2]KONSOLIDIRANI!G83</f>
        <v>1081.25</v>
      </c>
      <c r="H86" s="112">
        <f t="shared" si="8"/>
        <v>1</v>
      </c>
      <c r="I86" s="112">
        <f t="shared" si="9"/>
        <v>0.4325</v>
      </c>
    </row>
    <row r="87" spans="1:60">
      <c r="A87" s="127">
        <v>55</v>
      </c>
      <c r="B87" s="17" t="s">
        <v>122</v>
      </c>
      <c r="C87" s="17" t="s">
        <v>123</v>
      </c>
      <c r="D87" s="8">
        <f>+[2]KONSOLIDIRANI!D84</f>
        <v>0</v>
      </c>
      <c r="E87" s="7">
        <f>+[2]KONSOLIDIRANI!E84</f>
        <v>0</v>
      </c>
      <c r="F87" s="7">
        <f>+[2]KONSOLIDIRANI!F84</f>
        <v>7600</v>
      </c>
      <c r="G87" s="7">
        <f>+[2]KONSOLIDIRANI!G84</f>
        <v>7550</v>
      </c>
      <c r="H87" s="112">
        <f t="shared" si="8"/>
        <v>0</v>
      </c>
      <c r="I87" s="112">
        <f t="shared" si="9"/>
        <v>0.99342105263157898</v>
      </c>
    </row>
    <row r="88" spans="1:60">
      <c r="A88" s="127" t="s">
        <v>121</v>
      </c>
      <c r="B88" s="17" t="s">
        <v>65</v>
      </c>
      <c r="C88" s="17" t="s">
        <v>66</v>
      </c>
      <c r="D88" s="8">
        <f>+[2]KONSOLIDIRANI!D85</f>
        <v>113</v>
      </c>
      <c r="E88" s="7">
        <f>+[2]KONSOLIDIRANI!E85</f>
        <v>0</v>
      </c>
      <c r="F88" s="7">
        <f>+[2]KONSOLIDIRANI!F85</f>
        <v>0</v>
      </c>
      <c r="G88" s="7">
        <f>+[2]KONSOLIDIRANI!G85</f>
        <v>0</v>
      </c>
      <c r="H88" s="112">
        <f t="shared" si="8"/>
        <v>0</v>
      </c>
      <c r="I88" s="112">
        <f t="shared" si="9"/>
        <v>0</v>
      </c>
    </row>
    <row r="89" spans="1:60">
      <c r="A89" s="127" t="s">
        <v>121</v>
      </c>
      <c r="B89" s="17" t="s">
        <v>71</v>
      </c>
      <c r="C89" s="17" t="s">
        <v>72</v>
      </c>
      <c r="D89" s="8">
        <f>+[2]KONSOLIDIRANI!D86</f>
        <v>300</v>
      </c>
      <c r="E89" s="7">
        <f>+[2]KONSOLIDIRANI!E86</f>
        <v>3400</v>
      </c>
      <c r="F89" s="7">
        <f>+[2]KONSOLIDIRANI!F86</f>
        <v>2000</v>
      </c>
      <c r="G89" s="7">
        <f>+[2]KONSOLIDIRANI!G86</f>
        <v>0</v>
      </c>
      <c r="H89" s="112">
        <f t="shared" si="8"/>
        <v>0</v>
      </c>
      <c r="I89" s="112">
        <f t="shared" si="9"/>
        <v>0</v>
      </c>
    </row>
    <row r="90" spans="1:60">
      <c r="A90" s="127" t="s">
        <v>121</v>
      </c>
      <c r="B90" s="17" t="s">
        <v>208</v>
      </c>
      <c r="C90" s="17" t="s">
        <v>171</v>
      </c>
      <c r="D90" s="8">
        <f>+[2]KONSOLIDIRANI!D87</f>
        <v>0</v>
      </c>
      <c r="E90" s="7">
        <f>+[2]KONSOLIDIRANI!E87</f>
        <v>0</v>
      </c>
      <c r="F90" s="7">
        <f>+[2]KONSOLIDIRANI!F87</f>
        <v>0</v>
      </c>
      <c r="G90" s="7">
        <f>+[2]KONSOLIDIRANI!G87</f>
        <v>102.29</v>
      </c>
      <c r="H90" s="112">
        <f t="shared" si="8"/>
        <v>0</v>
      </c>
      <c r="I90" s="112">
        <f t="shared" si="9"/>
        <v>0</v>
      </c>
    </row>
    <row r="91" spans="1:60">
      <c r="A91" s="127" t="s">
        <v>121</v>
      </c>
      <c r="B91" s="17" t="s">
        <v>80</v>
      </c>
      <c r="C91" s="17" t="s">
        <v>81</v>
      </c>
      <c r="D91" s="8">
        <f>+[2]KONSOLIDIRANI!D88</f>
        <v>67815</v>
      </c>
      <c r="E91" s="7">
        <f>+[2]KONSOLIDIRANI!E88</f>
        <v>140000</v>
      </c>
      <c r="F91" s="7">
        <f>+[2]KONSOLIDIRANI!F88</f>
        <v>133800</v>
      </c>
      <c r="G91" s="7">
        <f>+[2]KONSOLIDIRANI!G88</f>
        <v>73567.199999999997</v>
      </c>
      <c r="H91" s="112">
        <f t="shared" si="8"/>
        <v>1.0848219420482195</v>
      </c>
      <c r="I91" s="112">
        <f t="shared" si="9"/>
        <v>0.54982959641255602</v>
      </c>
    </row>
    <row r="92" spans="1:60">
      <c r="A92" s="127" t="s">
        <v>121</v>
      </c>
      <c r="B92" s="17" t="s">
        <v>111</v>
      </c>
      <c r="C92" s="17" t="s">
        <v>112</v>
      </c>
      <c r="D92" s="8">
        <f>+[2]KONSOLIDIRANI!D89</f>
        <v>4118.75</v>
      </c>
      <c r="E92" s="7">
        <f>+[2]KONSOLIDIRANI!E89</f>
        <v>0</v>
      </c>
      <c r="F92" s="7">
        <f>+[2]KONSOLIDIRANI!F89</f>
        <v>0</v>
      </c>
      <c r="G92" s="7">
        <f>+[2]KONSOLIDIRANI!G89</f>
        <v>0</v>
      </c>
      <c r="H92" s="112">
        <f t="shared" si="8"/>
        <v>0</v>
      </c>
      <c r="I92" s="112">
        <f t="shared" si="9"/>
        <v>0</v>
      </c>
    </row>
    <row r="93" spans="1:60">
      <c r="A93" s="127" t="s">
        <v>121</v>
      </c>
      <c r="B93" s="17" t="s">
        <v>155</v>
      </c>
      <c r="C93" s="17" t="s">
        <v>156</v>
      </c>
      <c r="D93" s="8">
        <f>+[2]KONSOLIDIRANI!D90</f>
        <v>28056.25</v>
      </c>
      <c r="E93" s="7">
        <f>+[2]KONSOLIDIRANI!E90</f>
        <v>0</v>
      </c>
      <c r="F93" s="7">
        <f>+[2]KONSOLIDIRANI!F90</f>
        <v>0</v>
      </c>
      <c r="G93" s="7">
        <f>+[2]KONSOLIDIRANI!G90</f>
        <v>0</v>
      </c>
      <c r="H93" s="112">
        <f t="shared" si="8"/>
        <v>0</v>
      </c>
      <c r="I93" s="112">
        <f t="shared" si="9"/>
        <v>0</v>
      </c>
    </row>
    <row r="94" spans="1:60">
      <c r="A94" s="127">
        <v>55</v>
      </c>
      <c r="B94" s="17" t="s">
        <v>113</v>
      </c>
      <c r="C94" s="17" t="s">
        <v>114</v>
      </c>
      <c r="D94" s="8">
        <f>+[2]KONSOLIDIRANI!D91</f>
        <v>0</v>
      </c>
      <c r="E94" s="7">
        <f>+[2]KONSOLIDIRANI!E91</f>
        <v>0</v>
      </c>
      <c r="F94" s="7">
        <f>+[2]KONSOLIDIRANI!F91</f>
        <v>2500</v>
      </c>
      <c r="G94" s="7">
        <f>+[2]KONSOLIDIRANI!G91</f>
        <v>1415.38</v>
      </c>
      <c r="H94" s="112">
        <f t="shared" si="8"/>
        <v>0</v>
      </c>
      <c r="I94" s="112">
        <f t="shared" si="9"/>
        <v>0.56615199999999999</v>
      </c>
    </row>
    <row r="95" spans="1:60" s="2" customFormat="1">
      <c r="A95" s="129">
        <v>29</v>
      </c>
      <c r="B95" s="130"/>
      <c r="C95" s="130" t="s">
        <v>160</v>
      </c>
      <c r="D95" s="9">
        <f>SUM(D96:D110)</f>
        <v>26189.81</v>
      </c>
      <c r="E95" s="9">
        <f>SUM(E96:E110)</f>
        <v>0</v>
      </c>
      <c r="F95" s="9">
        <f>SUM(F96:F110)</f>
        <v>28200</v>
      </c>
      <c r="G95" s="9">
        <f t="shared" ref="G95" si="14">SUM(G96:G110)</f>
        <v>25244.9</v>
      </c>
      <c r="H95" s="113">
        <f t="shared" si="8"/>
        <v>0.96392070045563527</v>
      </c>
      <c r="I95" s="113">
        <f t="shared" si="9"/>
        <v>0.89520921985815605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</row>
    <row r="96" spans="1:60">
      <c r="A96" s="127">
        <v>29</v>
      </c>
      <c r="B96" s="17" t="s">
        <v>94</v>
      </c>
      <c r="C96" s="17" t="s">
        <v>183</v>
      </c>
      <c r="D96" s="8">
        <f>+[2]KONSOLIDIRANI!D93</f>
        <v>0</v>
      </c>
      <c r="E96" s="7">
        <f>+[2]KONSOLIDIRANI!E93</f>
        <v>0</v>
      </c>
      <c r="F96" s="7">
        <f>+[2]KONSOLIDIRANI!F93</f>
        <v>100</v>
      </c>
      <c r="G96" s="7">
        <f>+[2]KONSOLIDIRANI!G93</f>
        <v>109.08</v>
      </c>
      <c r="H96" s="112">
        <f t="shared" si="8"/>
        <v>0</v>
      </c>
      <c r="I96" s="112">
        <f t="shared" si="9"/>
        <v>1.0908</v>
      </c>
    </row>
    <row r="97" spans="1:60">
      <c r="A97" s="127">
        <v>29</v>
      </c>
      <c r="B97" s="17" t="s">
        <v>143</v>
      </c>
      <c r="C97" s="17" t="s">
        <v>207</v>
      </c>
      <c r="D97" s="8">
        <f>+[2]KONSOLIDIRANI!D94</f>
        <v>0</v>
      </c>
      <c r="E97" s="7">
        <f>+[2]KONSOLIDIRANI!E94</f>
        <v>0</v>
      </c>
      <c r="F97" s="7">
        <f>+[2]KONSOLIDIRANI!F94</f>
        <v>0</v>
      </c>
      <c r="G97" s="7">
        <f>+[2]KONSOLIDIRANI!G94</f>
        <v>117.42</v>
      </c>
      <c r="H97" s="112">
        <f t="shared" si="8"/>
        <v>0</v>
      </c>
      <c r="I97" s="112">
        <f t="shared" si="9"/>
        <v>0</v>
      </c>
    </row>
    <row r="98" spans="1:60">
      <c r="A98" s="127">
        <v>29</v>
      </c>
      <c r="B98" s="17" t="s">
        <v>7</v>
      </c>
      <c r="C98" s="17" t="s">
        <v>8</v>
      </c>
      <c r="D98" s="8">
        <f>+[2]KONSOLIDIRANI!D95</f>
        <v>0</v>
      </c>
      <c r="E98" s="7">
        <f>+[2]KONSOLIDIRANI!E95</f>
        <v>0</v>
      </c>
      <c r="F98" s="7">
        <f>+[2]KONSOLIDIRANI!F95</f>
        <v>600</v>
      </c>
      <c r="G98" s="7">
        <f>+[2]KONSOLIDIRANI!G95</f>
        <v>600</v>
      </c>
      <c r="H98" s="112">
        <f t="shared" si="8"/>
        <v>0</v>
      </c>
      <c r="I98" s="112">
        <f t="shared" si="9"/>
        <v>1</v>
      </c>
    </row>
    <row r="99" spans="1:60">
      <c r="A99" s="127">
        <v>29</v>
      </c>
      <c r="B99" s="17" t="s">
        <v>9</v>
      </c>
      <c r="C99" s="17" t="s">
        <v>184</v>
      </c>
      <c r="D99" s="8">
        <f>+[2]KONSOLIDIRANI!D96</f>
        <v>0</v>
      </c>
      <c r="E99" s="7">
        <f>+[2]KONSOLIDIRANI!E96</f>
        <v>0</v>
      </c>
      <c r="F99" s="7">
        <f>+[2]KONSOLIDIRANI!F96</f>
        <v>800</v>
      </c>
      <c r="G99" s="7">
        <f>+[2]KONSOLIDIRANI!G96</f>
        <v>723.56</v>
      </c>
      <c r="H99" s="112">
        <f t="shared" si="8"/>
        <v>0</v>
      </c>
      <c r="I99" s="112">
        <f t="shared" si="9"/>
        <v>0.90444999999999998</v>
      </c>
    </row>
    <row r="100" spans="1:60">
      <c r="A100" s="127">
        <v>29</v>
      </c>
      <c r="B100" s="17" t="s">
        <v>11</v>
      </c>
      <c r="C100" s="17" t="s">
        <v>185</v>
      </c>
      <c r="D100" s="8">
        <f>+[2]KONSOLIDIRANI!D97</f>
        <v>0</v>
      </c>
      <c r="E100" s="7">
        <f>+[2]KONSOLIDIRANI!E97</f>
        <v>0</v>
      </c>
      <c r="F100" s="7">
        <f>+[2]KONSOLIDIRANI!F97</f>
        <v>500</v>
      </c>
      <c r="G100" s="7">
        <f>+[2]KONSOLIDIRANI!G97</f>
        <v>478</v>
      </c>
      <c r="H100" s="112">
        <f t="shared" si="8"/>
        <v>0</v>
      </c>
      <c r="I100" s="112">
        <f t="shared" si="9"/>
        <v>0.95599999999999996</v>
      </c>
    </row>
    <row r="101" spans="1:60">
      <c r="A101" s="127">
        <v>29</v>
      </c>
      <c r="B101" s="17" t="s">
        <v>13</v>
      </c>
      <c r="C101" s="17" t="s">
        <v>14</v>
      </c>
      <c r="D101" s="8">
        <f>+[2]KONSOLIDIRANI!D98</f>
        <v>0</v>
      </c>
      <c r="E101" s="7">
        <f>+[2]KONSOLIDIRANI!E98</f>
        <v>0</v>
      </c>
      <c r="F101" s="7">
        <f>+[2]KONSOLIDIRANI!F98</f>
        <v>2900</v>
      </c>
      <c r="G101" s="7">
        <f>+[2]KONSOLIDIRANI!G98</f>
        <v>2900</v>
      </c>
      <c r="H101" s="112">
        <f t="shared" si="8"/>
        <v>0</v>
      </c>
      <c r="I101" s="112">
        <f t="shared" si="9"/>
        <v>1</v>
      </c>
    </row>
    <row r="102" spans="1:60">
      <c r="A102" s="127">
        <v>29</v>
      </c>
      <c r="B102" s="17" t="s">
        <v>23</v>
      </c>
      <c r="C102" s="17" t="s">
        <v>24</v>
      </c>
      <c r="D102" s="8">
        <f>+[2]KONSOLIDIRANI!D99</f>
        <v>0</v>
      </c>
      <c r="E102" s="7">
        <f>+[2]KONSOLIDIRANI!E99</f>
        <v>0</v>
      </c>
      <c r="F102" s="7">
        <f>+[2]KONSOLIDIRANI!F99</f>
        <v>0</v>
      </c>
      <c r="G102" s="7">
        <f>+[2]KONSOLIDIRANI!G99</f>
        <v>44.5</v>
      </c>
      <c r="H102" s="112">
        <f t="shared" si="8"/>
        <v>0</v>
      </c>
      <c r="I102" s="112">
        <f t="shared" si="9"/>
        <v>0</v>
      </c>
    </row>
    <row r="103" spans="1:60">
      <c r="A103" s="127">
        <v>29</v>
      </c>
      <c r="B103" s="17" t="s">
        <v>106</v>
      </c>
      <c r="C103" s="17" t="s">
        <v>190</v>
      </c>
      <c r="D103" s="8">
        <f>+[2]KONSOLIDIRANI!D100</f>
        <v>0</v>
      </c>
      <c r="E103" s="7">
        <f>+[2]KONSOLIDIRANI!E100</f>
        <v>0</v>
      </c>
      <c r="F103" s="7">
        <f>+[2]KONSOLIDIRANI!F100</f>
        <v>2600</v>
      </c>
      <c r="G103" s="7">
        <f>+[2]KONSOLIDIRANI!G100</f>
        <v>1610.28</v>
      </c>
      <c r="H103" s="112">
        <f t="shared" si="8"/>
        <v>0</v>
      </c>
      <c r="I103" s="112">
        <f t="shared" si="9"/>
        <v>0.6193384615384615</v>
      </c>
    </row>
    <row r="104" spans="1:60">
      <c r="A104" s="127">
        <v>29</v>
      </c>
      <c r="B104" s="17" t="s">
        <v>25</v>
      </c>
      <c r="C104" s="17" t="s">
        <v>26</v>
      </c>
      <c r="D104" s="8">
        <f>+[2]KONSOLIDIRANI!D101</f>
        <v>0</v>
      </c>
      <c r="E104" s="7">
        <f>+[2]KONSOLIDIRANI!E101</f>
        <v>0</v>
      </c>
      <c r="F104" s="7">
        <f>+[2]KONSOLIDIRANI!F101</f>
        <v>0</v>
      </c>
      <c r="G104" s="7">
        <f>+[2]KONSOLIDIRANI!G101</f>
        <v>50.8</v>
      </c>
      <c r="H104" s="112">
        <f t="shared" si="8"/>
        <v>0</v>
      </c>
      <c r="I104" s="112">
        <f t="shared" si="9"/>
        <v>0</v>
      </c>
    </row>
    <row r="105" spans="1:60">
      <c r="A105" s="127">
        <v>29</v>
      </c>
      <c r="B105" s="17" t="s">
        <v>29</v>
      </c>
      <c r="C105" s="17" t="s">
        <v>30</v>
      </c>
      <c r="D105" s="8">
        <f>+[2]KONSOLIDIRANI!D102</f>
        <v>26189.81</v>
      </c>
      <c r="E105" s="7">
        <f>+[2]KONSOLIDIRANI!E102</f>
        <v>0</v>
      </c>
      <c r="F105" s="7">
        <f>+[2]KONSOLIDIRANI!F102</f>
        <v>0</v>
      </c>
      <c r="G105" s="7">
        <f>+[2]KONSOLIDIRANI!G102</f>
        <v>0</v>
      </c>
      <c r="H105" s="112">
        <f t="shared" si="8"/>
        <v>0</v>
      </c>
      <c r="I105" s="112">
        <f t="shared" si="9"/>
        <v>0</v>
      </c>
    </row>
    <row r="106" spans="1:60">
      <c r="A106" s="127">
        <v>29</v>
      </c>
      <c r="B106" s="17" t="s">
        <v>33</v>
      </c>
      <c r="C106" s="17" t="s">
        <v>34</v>
      </c>
      <c r="D106" s="8">
        <f>+[2]KONSOLIDIRANI!D103</f>
        <v>0</v>
      </c>
      <c r="E106" s="7">
        <f>+[2]KONSOLIDIRANI!E103</f>
        <v>0</v>
      </c>
      <c r="F106" s="7">
        <f>+[2]KONSOLIDIRANI!F103</f>
        <v>800</v>
      </c>
      <c r="G106" s="7">
        <f>+[2]KONSOLIDIRANI!G103</f>
        <v>829.42</v>
      </c>
      <c r="H106" s="112">
        <f t="shared" si="8"/>
        <v>0</v>
      </c>
      <c r="I106" s="112">
        <f t="shared" si="9"/>
        <v>1.036775</v>
      </c>
    </row>
    <row r="107" spans="1:60">
      <c r="A107" s="127">
        <v>29</v>
      </c>
      <c r="B107" s="17" t="s">
        <v>186</v>
      </c>
      <c r="C107" s="17" t="s">
        <v>187</v>
      </c>
      <c r="D107" s="8">
        <f>+[2]KONSOLIDIRANI!D104</f>
        <v>0</v>
      </c>
      <c r="E107" s="7">
        <f>+[2]KONSOLIDIRANI!E104</f>
        <v>0</v>
      </c>
      <c r="F107" s="7">
        <f>+[2]KONSOLIDIRANI!F104</f>
        <v>800</v>
      </c>
      <c r="G107" s="7">
        <f>+[2]KONSOLIDIRANI!G104</f>
        <v>1454.34</v>
      </c>
      <c r="H107" s="112">
        <f t="shared" si="8"/>
        <v>0</v>
      </c>
      <c r="I107" s="112">
        <f t="shared" si="9"/>
        <v>1.8179249999999998</v>
      </c>
    </row>
    <row r="108" spans="1:60">
      <c r="A108" s="127">
        <v>29</v>
      </c>
      <c r="B108" s="17" t="s">
        <v>53</v>
      </c>
      <c r="C108" s="17" t="s">
        <v>54</v>
      </c>
      <c r="D108" s="8">
        <f>+[2]KONSOLIDIRANI!D105</f>
        <v>0</v>
      </c>
      <c r="E108" s="7">
        <f>+[2]KONSOLIDIRANI!E105</f>
        <v>0</v>
      </c>
      <c r="F108" s="7">
        <f>+[2]KONSOLIDIRANI!F105</f>
        <v>6000</v>
      </c>
      <c r="G108" s="7">
        <f>+[2]KONSOLIDIRANI!G105</f>
        <v>5950</v>
      </c>
      <c r="H108" s="112">
        <f t="shared" si="8"/>
        <v>0</v>
      </c>
      <c r="I108" s="112">
        <f t="shared" si="9"/>
        <v>0.9916666666666667</v>
      </c>
    </row>
    <row r="109" spans="1:60">
      <c r="A109" s="127">
        <v>29</v>
      </c>
      <c r="B109" s="17" t="s">
        <v>139</v>
      </c>
      <c r="C109" s="17" t="s">
        <v>191</v>
      </c>
      <c r="D109" s="8">
        <f>+[2]KONSOLIDIRANI!D106</f>
        <v>0</v>
      </c>
      <c r="E109" s="7">
        <f>+[2]KONSOLIDIRANI!E106</f>
        <v>0</v>
      </c>
      <c r="F109" s="7">
        <f>+[2]KONSOLIDIRANI!F106</f>
        <v>10000</v>
      </c>
      <c r="G109" s="7">
        <f>+[2]KONSOLIDIRANI!G106</f>
        <v>8390</v>
      </c>
      <c r="H109" s="112">
        <f t="shared" si="8"/>
        <v>0</v>
      </c>
      <c r="I109" s="112">
        <f t="shared" si="9"/>
        <v>0.83899999999999997</v>
      </c>
    </row>
    <row r="110" spans="1:60">
      <c r="A110" s="127">
        <v>29</v>
      </c>
      <c r="B110" s="17" t="s">
        <v>61</v>
      </c>
      <c r="C110" s="17" t="s">
        <v>62</v>
      </c>
      <c r="D110" s="8">
        <f>+[2]KONSOLIDIRANI!D107</f>
        <v>0</v>
      </c>
      <c r="E110" s="7">
        <f>+[2]KONSOLIDIRANI!E107</f>
        <v>0</v>
      </c>
      <c r="F110" s="7">
        <f>+[2]KONSOLIDIRANI!F107</f>
        <v>3100</v>
      </c>
      <c r="G110" s="7">
        <f>+[2]KONSOLIDIRANI!G107</f>
        <v>1987.5</v>
      </c>
      <c r="H110" s="112">
        <f t="shared" si="8"/>
        <v>0</v>
      </c>
      <c r="I110" s="112">
        <f t="shared" si="9"/>
        <v>0.6411290322580645</v>
      </c>
    </row>
    <row r="111" spans="1:60" s="103" customFormat="1">
      <c r="A111" s="126"/>
      <c r="B111" s="108" t="s">
        <v>82</v>
      </c>
      <c r="C111" s="108" t="s">
        <v>83</v>
      </c>
      <c r="D111" s="102">
        <f t="shared" ref="D111:G111" si="15">D112+D128+D151</f>
        <v>751948.52</v>
      </c>
      <c r="E111" s="102">
        <f t="shared" si="15"/>
        <v>1774800</v>
      </c>
      <c r="F111" s="102">
        <f t="shared" si="15"/>
        <v>1886100</v>
      </c>
      <c r="G111" s="102">
        <f t="shared" si="15"/>
        <v>971828.15000000014</v>
      </c>
      <c r="H111" s="111">
        <f t="shared" si="8"/>
        <v>1.2924131428571735</v>
      </c>
      <c r="I111" s="111">
        <f t="shared" si="9"/>
        <v>0.51525801919304393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1:60" s="3" customFormat="1">
      <c r="A112" s="129"/>
      <c r="B112" s="130"/>
      <c r="C112" s="130" t="s">
        <v>79</v>
      </c>
      <c r="D112" s="11">
        <f>SUM(D113:D127)</f>
        <v>512169.18</v>
      </c>
      <c r="E112" s="11">
        <f>SUM(E113:E127)</f>
        <v>1184800</v>
      </c>
      <c r="F112" s="11">
        <f>SUM(F113:F127)</f>
        <v>1296100</v>
      </c>
      <c r="G112" s="11">
        <f t="shared" ref="G112" si="16">SUM(G113:G127)</f>
        <v>619601.83000000007</v>
      </c>
      <c r="H112" s="113">
        <f t="shared" si="8"/>
        <v>1.2097600835723854</v>
      </c>
      <c r="I112" s="113">
        <f t="shared" si="9"/>
        <v>0.47805094514312174</v>
      </c>
    </row>
    <row r="113" spans="1:60">
      <c r="A113" s="127" t="s">
        <v>78</v>
      </c>
      <c r="B113" s="17" t="s">
        <v>84</v>
      </c>
      <c r="C113" s="17" t="s">
        <v>85</v>
      </c>
      <c r="D113" s="8">
        <f>+[2]KONSOLIDIRANI!D110</f>
        <v>419661.48</v>
      </c>
      <c r="E113" s="13">
        <f>+[2]KONSOLIDIRANI!E110</f>
        <v>912000</v>
      </c>
      <c r="F113" s="13">
        <f>+[2]KONSOLIDIRANI!F110</f>
        <v>998000</v>
      </c>
      <c r="G113" s="13">
        <f>+[2]KONSOLIDIRANI!G110</f>
        <v>496921.02</v>
      </c>
      <c r="H113" s="115">
        <f t="shared" si="8"/>
        <v>1.1840996700483448</v>
      </c>
      <c r="I113" s="115">
        <f t="shared" si="9"/>
        <v>0.49791685370741484</v>
      </c>
    </row>
    <row r="114" spans="1:60">
      <c r="A114" s="127">
        <v>11</v>
      </c>
      <c r="B114" s="128">
        <v>31113</v>
      </c>
      <c r="C114" s="17" t="s">
        <v>158</v>
      </c>
      <c r="D114" s="8">
        <f>+[2]KONSOLIDIRANI!D111</f>
        <v>0</v>
      </c>
      <c r="E114" s="13">
        <f>+[2]KONSOLIDIRANI!E111</f>
        <v>0</v>
      </c>
      <c r="F114" s="13">
        <f>+[2]KONSOLIDIRANI!F111</f>
        <v>4700</v>
      </c>
      <c r="G114" s="13">
        <f>+[2]KONSOLIDIRANI!G111</f>
        <v>0</v>
      </c>
      <c r="H114" s="115">
        <f t="shared" si="8"/>
        <v>0</v>
      </c>
      <c r="I114" s="115">
        <f t="shared" si="9"/>
        <v>0</v>
      </c>
    </row>
    <row r="115" spans="1:60">
      <c r="A115" s="127" t="s">
        <v>78</v>
      </c>
      <c r="B115" s="128" t="s">
        <v>86</v>
      </c>
      <c r="C115" s="17" t="s">
        <v>87</v>
      </c>
      <c r="D115" s="8">
        <f>+[2]KONSOLIDIRANI!D112</f>
        <v>0</v>
      </c>
      <c r="E115" s="13">
        <f>+[2]KONSOLIDIRANI!E112</f>
        <v>25000</v>
      </c>
      <c r="F115" s="13">
        <f>+[2]KONSOLIDIRANI!F112</f>
        <v>25000</v>
      </c>
      <c r="G115" s="13">
        <f>+[2]KONSOLIDIRANI!G112</f>
        <v>0</v>
      </c>
      <c r="H115" s="115">
        <f t="shared" si="8"/>
        <v>0</v>
      </c>
      <c r="I115" s="115">
        <f t="shared" si="9"/>
        <v>0</v>
      </c>
    </row>
    <row r="116" spans="1:60">
      <c r="A116" s="127" t="s">
        <v>78</v>
      </c>
      <c r="B116" s="128" t="s">
        <v>88</v>
      </c>
      <c r="C116" s="17" t="s">
        <v>89</v>
      </c>
      <c r="D116" s="8">
        <f>+[2]KONSOLIDIRANI!D113</f>
        <v>0</v>
      </c>
      <c r="E116" s="13">
        <f>+[2]KONSOLIDIRANI!E113</f>
        <v>8200</v>
      </c>
      <c r="F116" s="13">
        <f>+[2]KONSOLIDIRANI!F113</f>
        <v>8200</v>
      </c>
      <c r="G116" s="13">
        <f>+[2]KONSOLIDIRANI!G113</f>
        <v>0</v>
      </c>
      <c r="H116" s="115">
        <f t="shared" si="8"/>
        <v>0</v>
      </c>
      <c r="I116" s="115">
        <f t="shared" si="9"/>
        <v>0</v>
      </c>
    </row>
    <row r="117" spans="1:60">
      <c r="A117" s="127" t="s">
        <v>78</v>
      </c>
      <c r="B117" s="128" t="s">
        <v>90</v>
      </c>
      <c r="C117" s="17" t="s">
        <v>91</v>
      </c>
      <c r="D117" s="8">
        <f>+[2]KONSOLIDIRANI!D114</f>
        <v>0</v>
      </c>
      <c r="E117" s="13">
        <f>+[2]KONSOLIDIRANI!E114</f>
        <v>15000</v>
      </c>
      <c r="F117" s="13">
        <f>+[2]KONSOLIDIRANI!F114</f>
        <v>15000</v>
      </c>
      <c r="G117" s="13">
        <f>+[2]KONSOLIDIRANI!G114</f>
        <v>13500</v>
      </c>
      <c r="H117" s="115">
        <f t="shared" si="8"/>
        <v>0</v>
      </c>
      <c r="I117" s="115">
        <f t="shared" si="9"/>
        <v>0.9</v>
      </c>
    </row>
    <row r="118" spans="1:60">
      <c r="A118" s="127" t="s">
        <v>78</v>
      </c>
      <c r="B118" s="128" t="s">
        <v>94</v>
      </c>
      <c r="C118" s="17" t="s">
        <v>95</v>
      </c>
      <c r="D118" s="8">
        <f>+[2]KONSOLIDIRANI!D115</f>
        <v>0</v>
      </c>
      <c r="E118" s="13">
        <f>+[2]KONSOLIDIRANI!E115</f>
        <v>165000</v>
      </c>
      <c r="F118" s="13">
        <f>+[2]KONSOLIDIRANI!F115</f>
        <v>165000</v>
      </c>
      <c r="G118" s="13">
        <f>+[2]KONSOLIDIRANI!G115</f>
        <v>78778.81</v>
      </c>
      <c r="H118" s="115">
        <f t="shared" si="8"/>
        <v>0</v>
      </c>
      <c r="I118" s="115">
        <f t="shared" si="9"/>
        <v>0.47744733333333333</v>
      </c>
    </row>
    <row r="119" spans="1:60">
      <c r="A119" s="127">
        <v>11</v>
      </c>
      <c r="B119" s="128">
        <v>31322</v>
      </c>
      <c r="C119" s="17" t="s">
        <v>166</v>
      </c>
      <c r="D119" s="8">
        <f>+[2]KONSOLIDIRANI!D116</f>
        <v>0</v>
      </c>
      <c r="E119" s="13">
        <f>+[2]KONSOLIDIRANI!E116</f>
        <v>0</v>
      </c>
      <c r="F119" s="13">
        <f>+[2]KONSOLIDIRANI!F116</f>
        <v>100</v>
      </c>
      <c r="G119" s="13">
        <f>+[2]KONSOLIDIRANI!G116</f>
        <v>0</v>
      </c>
      <c r="H119" s="115">
        <f t="shared" si="8"/>
        <v>0</v>
      </c>
      <c r="I119" s="115">
        <f t="shared" si="9"/>
        <v>0</v>
      </c>
    </row>
    <row r="120" spans="1:60">
      <c r="A120" s="127">
        <v>11</v>
      </c>
      <c r="B120" s="128">
        <v>31332</v>
      </c>
      <c r="C120" s="17" t="s">
        <v>204</v>
      </c>
      <c r="D120" s="8">
        <f>+[2]KONSOLIDIRANI!D117</f>
        <v>0</v>
      </c>
      <c r="E120" s="13">
        <f>+[2]KONSOLIDIRANI!E117</f>
        <v>0</v>
      </c>
      <c r="F120" s="13">
        <f>+[2]KONSOLIDIRANI!F117</f>
        <v>100</v>
      </c>
      <c r="G120" s="13">
        <f>+[2]KONSOLIDIRANI!G117</f>
        <v>0</v>
      </c>
      <c r="H120" s="115">
        <f t="shared" si="8"/>
        <v>0</v>
      </c>
      <c r="I120" s="115">
        <f t="shared" si="9"/>
        <v>0</v>
      </c>
    </row>
    <row r="121" spans="1:60" s="2" customFormat="1">
      <c r="A121" s="127" t="s">
        <v>78</v>
      </c>
      <c r="B121" s="17" t="s">
        <v>7</v>
      </c>
      <c r="C121" s="17" t="s">
        <v>8</v>
      </c>
      <c r="D121" s="8">
        <f>+[2]KONSOLIDIRANI!D118</f>
        <v>0</v>
      </c>
      <c r="E121" s="13">
        <f>+[2]KONSOLIDIRANI!E118</f>
        <v>2000</v>
      </c>
      <c r="F121" s="13">
        <f>+[2]KONSOLIDIRANI!F118</f>
        <v>2000</v>
      </c>
      <c r="G121" s="13">
        <f>+[2]KONSOLIDIRANI!G118</f>
        <v>0</v>
      </c>
      <c r="H121" s="115">
        <f t="shared" si="8"/>
        <v>0</v>
      </c>
      <c r="I121" s="115">
        <f t="shared" si="9"/>
        <v>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</row>
    <row r="122" spans="1:60" s="2" customFormat="1">
      <c r="A122" s="127" t="s">
        <v>78</v>
      </c>
      <c r="B122" s="17" t="s">
        <v>96</v>
      </c>
      <c r="C122" s="17" t="s">
        <v>97</v>
      </c>
      <c r="D122" s="8">
        <f>+[2]KONSOLIDIRANI!D119</f>
        <v>0</v>
      </c>
      <c r="E122" s="13">
        <f>+[2]KONSOLIDIRANI!E119</f>
        <v>56000</v>
      </c>
      <c r="F122" s="13">
        <f>+[2]KONSOLIDIRANI!F119</f>
        <v>71000</v>
      </c>
      <c r="G122" s="13">
        <f>+[2]KONSOLIDIRANI!G119</f>
        <v>30402</v>
      </c>
      <c r="H122" s="115">
        <f t="shared" si="8"/>
        <v>0</v>
      </c>
      <c r="I122" s="115">
        <f t="shared" si="9"/>
        <v>0.42819718309859156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</row>
    <row r="123" spans="1:60">
      <c r="A123" s="127" t="s">
        <v>78</v>
      </c>
      <c r="B123" s="17" t="s">
        <v>145</v>
      </c>
      <c r="C123" s="17" t="s">
        <v>146</v>
      </c>
      <c r="D123" s="8">
        <f>+[2]KONSOLIDIRANI!D120</f>
        <v>13500</v>
      </c>
      <c r="E123" s="13">
        <f>+[2]KONSOLIDIRANI!E120</f>
        <v>1600</v>
      </c>
      <c r="F123" s="13">
        <f>+[2]KONSOLIDIRANI!F120</f>
        <v>1600</v>
      </c>
      <c r="G123" s="13">
        <f>+[2]KONSOLIDIRANI!G120</f>
        <v>0</v>
      </c>
      <c r="H123" s="115">
        <f t="shared" si="8"/>
        <v>0</v>
      </c>
      <c r="I123" s="115">
        <f t="shared" si="9"/>
        <v>0</v>
      </c>
    </row>
    <row r="124" spans="1:60">
      <c r="A124" s="127">
        <v>11</v>
      </c>
      <c r="B124" s="128">
        <v>32961</v>
      </c>
      <c r="C124" s="17" t="s">
        <v>201</v>
      </c>
      <c r="D124" s="8">
        <f>+[2]KONSOLIDIRANI!D121</f>
        <v>61129.7</v>
      </c>
      <c r="E124" s="13">
        <f>+[2]KONSOLIDIRANI!E121</f>
        <v>0</v>
      </c>
      <c r="F124" s="13">
        <f>+[2]KONSOLIDIRANI!F121</f>
        <v>3500</v>
      </c>
      <c r="G124" s="13">
        <f>+[2]KONSOLIDIRANI!G121</f>
        <v>0</v>
      </c>
      <c r="H124" s="115">
        <f t="shared" si="8"/>
        <v>0</v>
      </c>
      <c r="I124" s="115">
        <f t="shared" si="9"/>
        <v>0</v>
      </c>
    </row>
    <row r="125" spans="1:60">
      <c r="A125" s="127">
        <v>11</v>
      </c>
      <c r="B125" s="128">
        <v>34331</v>
      </c>
      <c r="C125" s="17" t="s">
        <v>203</v>
      </c>
      <c r="D125" s="8">
        <f>+[2]KONSOLIDIRANI!D122</f>
        <v>0</v>
      </c>
      <c r="E125" s="13">
        <f>+[2]KONSOLIDIRANI!E122</f>
        <v>0</v>
      </c>
      <c r="F125" s="13">
        <f>+[2]KONSOLIDIRANI!F122</f>
        <v>800</v>
      </c>
      <c r="G125" s="13">
        <f>+[2]KONSOLIDIRANI!G122</f>
        <v>0</v>
      </c>
      <c r="H125" s="115">
        <f t="shared" si="8"/>
        <v>0</v>
      </c>
      <c r="I125" s="115">
        <f t="shared" si="9"/>
        <v>0</v>
      </c>
    </row>
    <row r="126" spans="1:60">
      <c r="A126" s="127">
        <v>11</v>
      </c>
      <c r="B126" s="128">
        <v>34332</v>
      </c>
      <c r="C126" s="17" t="s">
        <v>202</v>
      </c>
      <c r="D126" s="8">
        <f>+[2]KONSOLIDIRANI!D123</f>
        <v>17218</v>
      </c>
      <c r="E126" s="13">
        <f>+[2]KONSOLIDIRANI!E123</f>
        <v>0</v>
      </c>
      <c r="F126" s="13">
        <f>+[2]KONSOLIDIRANI!F123</f>
        <v>0</v>
      </c>
      <c r="G126" s="13">
        <f>+[2]KONSOLIDIRANI!G123</f>
        <v>0</v>
      </c>
      <c r="H126" s="115">
        <f t="shared" si="8"/>
        <v>0</v>
      </c>
      <c r="I126" s="115">
        <f t="shared" si="9"/>
        <v>0</v>
      </c>
    </row>
    <row r="127" spans="1:60">
      <c r="A127" s="127">
        <v>11</v>
      </c>
      <c r="B127" s="128">
        <v>34339</v>
      </c>
      <c r="C127" s="17" t="s">
        <v>171</v>
      </c>
      <c r="D127" s="8">
        <f>+[2]KONSOLIDIRANI!D124</f>
        <v>660</v>
      </c>
      <c r="E127" s="13">
        <f>+[2]KONSOLIDIRANI!E124</f>
        <v>0</v>
      </c>
      <c r="F127" s="13">
        <f>+[2]KONSOLIDIRANI!F124</f>
        <v>1100</v>
      </c>
      <c r="G127" s="13">
        <f>+[2]KONSOLIDIRANI!G124</f>
        <v>0</v>
      </c>
      <c r="H127" s="115">
        <f t="shared" si="8"/>
        <v>0</v>
      </c>
      <c r="I127" s="115">
        <f t="shared" si="9"/>
        <v>0</v>
      </c>
    </row>
    <row r="128" spans="1:60">
      <c r="A128" s="127"/>
      <c r="B128" s="17"/>
      <c r="C128" s="130" t="s">
        <v>147</v>
      </c>
      <c r="D128" s="9">
        <f t="shared" ref="D128:G128" si="17">SUM(D129:D150)</f>
        <v>108810.35</v>
      </c>
      <c r="E128" s="9">
        <f t="shared" si="17"/>
        <v>590000</v>
      </c>
      <c r="F128" s="9">
        <f t="shared" si="17"/>
        <v>590000</v>
      </c>
      <c r="G128" s="9">
        <f t="shared" si="17"/>
        <v>352226.32</v>
      </c>
      <c r="H128" s="113">
        <f t="shared" si="8"/>
        <v>3.2370663268705595</v>
      </c>
      <c r="I128" s="113">
        <f t="shared" si="9"/>
        <v>0.59699376271186444</v>
      </c>
    </row>
    <row r="129" spans="1:9">
      <c r="A129" s="127">
        <v>55</v>
      </c>
      <c r="B129" s="128" t="s">
        <v>84</v>
      </c>
      <c r="C129" s="17" t="s">
        <v>85</v>
      </c>
      <c r="D129" s="10">
        <f>+[2]KONSOLIDIRANI!D126</f>
        <v>0</v>
      </c>
      <c r="E129" s="10">
        <f>+[2]KONSOLIDIRANI!E126</f>
        <v>0</v>
      </c>
      <c r="F129" s="10">
        <f>+[2]KONSOLIDIRANI!F126</f>
        <v>0</v>
      </c>
      <c r="G129" s="10">
        <f>+[2]KONSOLIDIRANI!G126</f>
        <v>0</v>
      </c>
      <c r="H129" s="114">
        <f t="shared" si="8"/>
        <v>0</v>
      </c>
      <c r="I129" s="114">
        <f t="shared" si="9"/>
        <v>0</v>
      </c>
    </row>
    <row r="130" spans="1:9">
      <c r="A130" s="127">
        <v>55</v>
      </c>
      <c r="B130" s="128" t="s">
        <v>9</v>
      </c>
      <c r="C130" s="17" t="s">
        <v>184</v>
      </c>
      <c r="D130" s="10">
        <f>+[2]KONSOLIDIRANI!D127</f>
        <v>0</v>
      </c>
      <c r="E130" s="10">
        <f>+[2]KONSOLIDIRANI!E127</f>
        <v>0</v>
      </c>
      <c r="F130" s="10">
        <f>+[2]KONSOLIDIRANI!F127</f>
        <v>500</v>
      </c>
      <c r="G130" s="10">
        <f>+[2]KONSOLIDIRANI!G127</f>
        <v>375</v>
      </c>
      <c r="H130" s="114">
        <f t="shared" si="8"/>
        <v>0</v>
      </c>
      <c r="I130" s="114">
        <f t="shared" si="9"/>
        <v>0.75</v>
      </c>
    </row>
    <row r="131" spans="1:9">
      <c r="A131" s="127">
        <v>55</v>
      </c>
      <c r="B131" s="128" t="s">
        <v>11</v>
      </c>
      <c r="C131" s="17" t="s">
        <v>185</v>
      </c>
      <c r="D131" s="10">
        <f>+[2]KONSOLIDIRANI!D128</f>
        <v>0</v>
      </c>
      <c r="E131" s="10">
        <f>+[2]KONSOLIDIRANI!E128</f>
        <v>0</v>
      </c>
      <c r="F131" s="10">
        <f>+[2]KONSOLIDIRANI!F128</f>
        <v>600</v>
      </c>
      <c r="G131" s="10">
        <f>+[2]KONSOLIDIRANI!G128</f>
        <v>536</v>
      </c>
      <c r="H131" s="114">
        <f t="shared" si="8"/>
        <v>0</v>
      </c>
      <c r="I131" s="114">
        <f t="shared" si="9"/>
        <v>0.89333333333333331</v>
      </c>
    </row>
    <row r="132" spans="1:9">
      <c r="A132" s="127" t="s">
        <v>121</v>
      </c>
      <c r="B132" s="17" t="s">
        <v>19</v>
      </c>
      <c r="C132" s="17" t="s">
        <v>20</v>
      </c>
      <c r="D132" s="10">
        <f>+[2]KONSOLIDIRANI!D129</f>
        <v>8385.09</v>
      </c>
      <c r="E132" s="10">
        <f>+[2]KONSOLIDIRANI!E129</f>
        <v>20000</v>
      </c>
      <c r="F132" s="10">
        <f>+[2]KONSOLIDIRANI!F129</f>
        <v>25000</v>
      </c>
      <c r="G132" s="10">
        <f>+[2]KONSOLIDIRANI!G129</f>
        <v>9763.6299999999992</v>
      </c>
      <c r="H132" s="114">
        <f t="shared" si="8"/>
        <v>1.1644037213673317</v>
      </c>
      <c r="I132" s="114">
        <f t="shared" si="9"/>
        <v>0.39054519999999998</v>
      </c>
    </row>
    <row r="133" spans="1:9">
      <c r="A133" s="127" t="s">
        <v>121</v>
      </c>
      <c r="B133" s="17" t="s">
        <v>23</v>
      </c>
      <c r="C133" s="17" t="s">
        <v>24</v>
      </c>
      <c r="D133" s="10">
        <f>+[2]KONSOLIDIRANI!D130</f>
        <v>258</v>
      </c>
      <c r="E133" s="10">
        <f>+[2]KONSOLIDIRANI!E130</f>
        <v>5000</v>
      </c>
      <c r="F133" s="10">
        <f>+[2]KONSOLIDIRANI!F130</f>
        <v>5000</v>
      </c>
      <c r="G133" s="10">
        <f>+[2]KONSOLIDIRANI!G130</f>
        <v>12.66</v>
      </c>
      <c r="H133" s="114">
        <f t="shared" si="8"/>
        <v>4.9069767441860465E-2</v>
      </c>
      <c r="I133" s="114">
        <f t="shared" si="9"/>
        <v>2.532E-3</v>
      </c>
    </row>
    <row r="134" spans="1:9">
      <c r="A134" s="127" t="s">
        <v>121</v>
      </c>
      <c r="B134" s="17" t="s">
        <v>106</v>
      </c>
      <c r="C134" s="17" t="s">
        <v>107</v>
      </c>
      <c r="D134" s="10">
        <f>+[2]KONSOLIDIRANI!D131</f>
        <v>93049.77</v>
      </c>
      <c r="E134" s="10">
        <f>+[2]KONSOLIDIRANI!E131</f>
        <v>287000</v>
      </c>
      <c r="F134" s="10">
        <f>+[2]KONSOLIDIRANI!F131</f>
        <v>287000</v>
      </c>
      <c r="G134" s="10">
        <f>+[2]KONSOLIDIRANI!G131</f>
        <v>131105.47</v>
      </c>
      <c r="H134" s="114">
        <f t="shared" ref="H134:H195" si="18">IFERROR(G134/D134,)</f>
        <v>1.4089822038248994</v>
      </c>
      <c r="I134" s="114">
        <f t="shared" ref="I134:I195" si="19">IFERROR(G134/F134,)</f>
        <v>0.45681348432055752</v>
      </c>
    </row>
    <row r="135" spans="1:9">
      <c r="A135" s="127" t="s">
        <v>121</v>
      </c>
      <c r="B135" s="17" t="s">
        <v>25</v>
      </c>
      <c r="C135" s="17" t="s">
        <v>26</v>
      </c>
      <c r="D135" s="10">
        <f>+[2]KONSOLIDIRANI!D132</f>
        <v>4679.74</v>
      </c>
      <c r="E135" s="10">
        <f>+[2]KONSOLIDIRANI!E132</f>
        <v>35000</v>
      </c>
      <c r="F135" s="10">
        <f>+[2]KONSOLIDIRANI!F132</f>
        <v>10000</v>
      </c>
      <c r="G135" s="10">
        <f>+[2]KONSOLIDIRANI!G132</f>
        <v>3398.21</v>
      </c>
      <c r="H135" s="114">
        <f t="shared" si="18"/>
        <v>0.72615358972934396</v>
      </c>
      <c r="I135" s="114">
        <f t="shared" si="19"/>
        <v>0.33982099999999998</v>
      </c>
    </row>
    <row r="136" spans="1:9">
      <c r="A136" s="127">
        <v>55</v>
      </c>
      <c r="B136" s="17" t="s">
        <v>27</v>
      </c>
      <c r="C136" s="17" t="s">
        <v>28</v>
      </c>
      <c r="D136" s="10">
        <f>+[2]KONSOLIDIRANI!D133</f>
        <v>0</v>
      </c>
      <c r="E136" s="10">
        <f>+[2]KONSOLIDIRANI!E133</f>
        <v>0</v>
      </c>
      <c r="F136" s="10">
        <f>+[2]KONSOLIDIRANI!F133</f>
        <v>17100</v>
      </c>
      <c r="G136" s="10">
        <f>+[2]KONSOLIDIRANI!G133</f>
        <v>17088.63</v>
      </c>
      <c r="H136" s="114">
        <f t="shared" si="18"/>
        <v>0</v>
      </c>
      <c r="I136" s="114">
        <f t="shared" si="19"/>
        <v>0.99933508771929835</v>
      </c>
    </row>
    <row r="137" spans="1:9">
      <c r="A137" s="127" t="s">
        <v>121</v>
      </c>
      <c r="B137" s="17" t="s">
        <v>126</v>
      </c>
      <c r="C137" s="17" t="s">
        <v>127</v>
      </c>
      <c r="D137" s="10">
        <f>+[2]KONSOLIDIRANI!D134</f>
        <v>520</v>
      </c>
      <c r="E137" s="10">
        <f>+[2]KONSOLIDIRANI!E134</f>
        <v>2000</v>
      </c>
      <c r="F137" s="10">
        <f>+[2]KONSOLIDIRANI!F134</f>
        <v>2000</v>
      </c>
      <c r="G137" s="10">
        <f>+[2]KONSOLIDIRANI!G134</f>
        <v>1344</v>
      </c>
      <c r="H137" s="114">
        <f t="shared" si="18"/>
        <v>2.5846153846153848</v>
      </c>
      <c r="I137" s="114">
        <f t="shared" si="19"/>
        <v>0.67200000000000004</v>
      </c>
    </row>
    <row r="138" spans="1:9">
      <c r="A138" s="127" t="s">
        <v>121</v>
      </c>
      <c r="B138" s="17" t="s">
        <v>33</v>
      </c>
      <c r="C138" s="17" t="s">
        <v>34</v>
      </c>
      <c r="D138" s="10">
        <f>+[2]KONSOLIDIRANI!D135</f>
        <v>0</v>
      </c>
      <c r="E138" s="10">
        <f>+[2]KONSOLIDIRANI!E135</f>
        <v>25000</v>
      </c>
      <c r="F138" s="10">
        <f>+[2]KONSOLIDIRANI!F135</f>
        <v>30000</v>
      </c>
      <c r="G138" s="10">
        <f>+[2]KONSOLIDIRANI!G135</f>
        <v>28556.68</v>
      </c>
      <c r="H138" s="114">
        <f t="shared" si="18"/>
        <v>0</v>
      </c>
      <c r="I138" s="114">
        <f t="shared" si="19"/>
        <v>0.95188933333333337</v>
      </c>
    </row>
    <row r="139" spans="1:9">
      <c r="A139" s="127" t="s">
        <v>121</v>
      </c>
      <c r="B139" s="128" t="s">
        <v>43</v>
      </c>
      <c r="C139" s="17" t="s">
        <v>44</v>
      </c>
      <c r="D139" s="10">
        <f>+[2]KONSOLIDIRANI!D136</f>
        <v>0</v>
      </c>
      <c r="E139" s="10">
        <f>+[2]KONSOLIDIRANI!E136</f>
        <v>30000</v>
      </c>
      <c r="F139" s="10">
        <f>+[2]KONSOLIDIRANI!F136</f>
        <v>30000</v>
      </c>
      <c r="G139" s="10">
        <f>+[2]KONSOLIDIRANI!G136</f>
        <v>11250</v>
      </c>
      <c r="H139" s="114">
        <f t="shared" si="18"/>
        <v>0</v>
      </c>
      <c r="I139" s="114">
        <f t="shared" si="19"/>
        <v>0.375</v>
      </c>
    </row>
    <row r="140" spans="1:9">
      <c r="A140" s="127" t="s">
        <v>121</v>
      </c>
      <c r="B140" s="128" t="s">
        <v>45</v>
      </c>
      <c r="C140" s="17" t="s">
        <v>46</v>
      </c>
      <c r="D140" s="10">
        <f>+[2]KONSOLIDIRANI!D137</f>
        <v>0</v>
      </c>
      <c r="E140" s="10">
        <f>+[2]KONSOLIDIRANI!E137</f>
        <v>40000</v>
      </c>
      <c r="F140" s="10">
        <f>+[2]KONSOLIDIRANI!F137</f>
        <v>40000</v>
      </c>
      <c r="G140" s="10">
        <f>+[2]KONSOLIDIRANI!G137</f>
        <v>24287.5</v>
      </c>
      <c r="H140" s="114">
        <f t="shared" si="18"/>
        <v>0</v>
      </c>
      <c r="I140" s="114">
        <f t="shared" si="19"/>
        <v>0.60718749999999999</v>
      </c>
    </row>
    <row r="141" spans="1:9">
      <c r="A141" s="127" t="s">
        <v>121</v>
      </c>
      <c r="B141" s="128" t="s">
        <v>47</v>
      </c>
      <c r="C141" s="17" t="s">
        <v>48</v>
      </c>
      <c r="D141" s="10">
        <f>+[2]KONSOLIDIRANI!D138</f>
        <v>0</v>
      </c>
      <c r="E141" s="10">
        <f>+[2]KONSOLIDIRANI!E138</f>
        <v>0</v>
      </c>
      <c r="F141" s="10">
        <f>+[2]KONSOLIDIRANI!F138</f>
        <v>2800</v>
      </c>
      <c r="G141" s="10">
        <f>+[2]KONSOLIDIRANI!G138</f>
        <v>2780.04</v>
      </c>
      <c r="H141" s="114">
        <f t="shared" si="18"/>
        <v>0</v>
      </c>
      <c r="I141" s="114">
        <f t="shared" si="19"/>
        <v>0.99287142857142852</v>
      </c>
    </row>
    <row r="142" spans="1:9">
      <c r="A142" s="127" t="s">
        <v>121</v>
      </c>
      <c r="B142" s="128" t="s">
        <v>49</v>
      </c>
      <c r="C142" s="17" t="s">
        <v>50</v>
      </c>
      <c r="D142" s="10">
        <f>+[2]KONSOLIDIRANI!D139</f>
        <v>0</v>
      </c>
      <c r="E142" s="10">
        <f>+[2]KONSOLIDIRANI!E139</f>
        <v>0</v>
      </c>
      <c r="F142" s="10">
        <f>+[2]KONSOLIDIRANI!F139</f>
        <v>3300</v>
      </c>
      <c r="G142" s="10">
        <f>+[2]KONSOLIDIRANI!G139</f>
        <v>3216.3</v>
      </c>
      <c r="H142" s="114">
        <f t="shared" si="18"/>
        <v>0</v>
      </c>
      <c r="I142" s="114">
        <f t="shared" si="19"/>
        <v>0.97463636363636375</v>
      </c>
    </row>
    <row r="143" spans="1:9">
      <c r="A143" s="127" t="s">
        <v>121</v>
      </c>
      <c r="B143" s="128" t="s">
        <v>145</v>
      </c>
      <c r="C143" s="17" t="s">
        <v>146</v>
      </c>
      <c r="D143" s="10">
        <f>+[2]KONSOLIDIRANI!D140</f>
        <v>0</v>
      </c>
      <c r="E143" s="10">
        <f>+[2]KONSOLIDIRANI!E140</f>
        <v>0</v>
      </c>
      <c r="F143" s="10">
        <f>+[2]KONSOLIDIRANI!F140</f>
        <v>700</v>
      </c>
      <c r="G143" s="10">
        <f>+[2]KONSOLIDIRANI!G140</f>
        <v>690</v>
      </c>
      <c r="H143" s="114">
        <f t="shared" si="18"/>
        <v>0</v>
      </c>
      <c r="I143" s="114">
        <f t="shared" si="19"/>
        <v>0.98571428571428577</v>
      </c>
    </row>
    <row r="144" spans="1:9">
      <c r="A144" s="127" t="s">
        <v>121</v>
      </c>
      <c r="B144" s="17" t="s">
        <v>122</v>
      </c>
      <c r="C144" s="17" t="s">
        <v>123</v>
      </c>
      <c r="D144" s="10">
        <f>+[2]KONSOLIDIRANI!D141</f>
        <v>1917.75</v>
      </c>
      <c r="E144" s="10">
        <f>+[2]KONSOLIDIRANI!E141</f>
        <v>6000</v>
      </c>
      <c r="F144" s="10">
        <f>+[2]KONSOLIDIRANI!F141</f>
        <v>6000</v>
      </c>
      <c r="G144" s="10">
        <f>+[2]KONSOLIDIRANI!G141</f>
        <v>3105.25</v>
      </c>
      <c r="H144" s="114">
        <f t="shared" si="18"/>
        <v>1.6192152261765089</v>
      </c>
      <c r="I144" s="114">
        <f t="shared" si="19"/>
        <v>0.51754166666666668</v>
      </c>
    </row>
    <row r="145" spans="1:60">
      <c r="A145" s="127" t="s">
        <v>121</v>
      </c>
      <c r="B145" s="17" t="s">
        <v>181</v>
      </c>
      <c r="C145" s="17" t="s">
        <v>182</v>
      </c>
      <c r="D145" s="10">
        <f>+[2]KONSOLIDIRANI!D142</f>
        <v>0</v>
      </c>
      <c r="E145" s="10">
        <f>+[2]KONSOLIDIRANI!E142</f>
        <v>0</v>
      </c>
      <c r="F145" s="10">
        <f>+[2]KONSOLIDIRANI!F142</f>
        <v>5000</v>
      </c>
      <c r="G145" s="10">
        <f>+[2]KONSOLIDIRANI!G142</f>
        <v>3885.01</v>
      </c>
      <c r="H145" s="114">
        <f t="shared" si="18"/>
        <v>0</v>
      </c>
      <c r="I145" s="114">
        <f t="shared" si="19"/>
        <v>0.77700200000000008</v>
      </c>
    </row>
    <row r="146" spans="1:60">
      <c r="A146" s="127" t="s">
        <v>121</v>
      </c>
      <c r="B146" s="17" t="s">
        <v>111</v>
      </c>
      <c r="C146" s="17" t="s">
        <v>112</v>
      </c>
      <c r="D146" s="10">
        <f>+[2]KONSOLIDIRANI!D143</f>
        <v>0</v>
      </c>
      <c r="E146" s="10">
        <f>+[2]KONSOLIDIRANI!E143</f>
        <v>20000</v>
      </c>
      <c r="F146" s="10">
        <f>+[2]KONSOLIDIRANI!F143</f>
        <v>20000</v>
      </c>
      <c r="G146" s="10">
        <f>+[2]KONSOLIDIRANI!G143</f>
        <v>28837</v>
      </c>
      <c r="H146" s="114">
        <f t="shared" si="18"/>
        <v>0</v>
      </c>
      <c r="I146" s="114">
        <f t="shared" si="19"/>
        <v>1.4418500000000001</v>
      </c>
    </row>
    <row r="147" spans="1:60">
      <c r="A147" s="127" t="s">
        <v>121</v>
      </c>
      <c r="B147" s="128">
        <v>42212</v>
      </c>
      <c r="C147" s="17" t="s">
        <v>162</v>
      </c>
      <c r="D147" s="10">
        <f>+[2]KONSOLIDIRANI!D144</f>
        <v>0</v>
      </c>
      <c r="E147" s="10">
        <f>+[2]KONSOLIDIRANI!E144</f>
        <v>0</v>
      </c>
      <c r="F147" s="10">
        <f>+[2]KONSOLIDIRANI!F144</f>
        <v>30000</v>
      </c>
      <c r="G147" s="10">
        <f>+[2]KONSOLIDIRANI!G144</f>
        <v>35736.879999999997</v>
      </c>
      <c r="H147" s="114">
        <f t="shared" si="18"/>
        <v>0</v>
      </c>
      <c r="I147" s="114">
        <f t="shared" si="19"/>
        <v>1.1912293333333333</v>
      </c>
    </row>
    <row r="148" spans="1:60">
      <c r="A148" s="127">
        <v>55</v>
      </c>
      <c r="B148" s="128" t="s">
        <v>188</v>
      </c>
      <c r="C148" s="17" t="s">
        <v>189</v>
      </c>
      <c r="D148" s="10">
        <f>+[2]KONSOLIDIRANI!D145</f>
        <v>0</v>
      </c>
      <c r="E148" s="10">
        <f>+[2]KONSOLIDIRANI!E145</f>
        <v>0</v>
      </c>
      <c r="F148" s="10">
        <f>+[2]KONSOLIDIRANI!F145</f>
        <v>10000</v>
      </c>
      <c r="G148" s="10">
        <f>+[2]KONSOLIDIRANI!G145</f>
        <v>28435</v>
      </c>
      <c r="H148" s="114">
        <f t="shared" si="18"/>
        <v>0</v>
      </c>
      <c r="I148" s="114">
        <f t="shared" si="19"/>
        <v>2.8435000000000001</v>
      </c>
    </row>
    <row r="149" spans="1:60">
      <c r="A149" s="127" t="s">
        <v>121</v>
      </c>
      <c r="B149" s="17" t="s">
        <v>155</v>
      </c>
      <c r="C149" s="17" t="s">
        <v>156</v>
      </c>
      <c r="D149" s="10">
        <f>+[2]KONSOLIDIRANI!D146</f>
        <v>0</v>
      </c>
      <c r="E149" s="10">
        <f>+[2]KONSOLIDIRANI!E146</f>
        <v>120000</v>
      </c>
      <c r="F149" s="10">
        <f>+[2]KONSOLIDIRANI!F146</f>
        <v>58000</v>
      </c>
      <c r="G149" s="10">
        <f>+[2]KONSOLIDIRANI!G146</f>
        <v>12021.25</v>
      </c>
      <c r="H149" s="114">
        <f t="shared" si="18"/>
        <v>0</v>
      </c>
      <c r="I149" s="114">
        <f t="shared" si="19"/>
        <v>0.20726293103448276</v>
      </c>
    </row>
    <row r="150" spans="1:60">
      <c r="A150" s="127" t="s">
        <v>121</v>
      </c>
      <c r="B150" s="17" t="s">
        <v>113</v>
      </c>
      <c r="C150" s="17" t="s">
        <v>114</v>
      </c>
      <c r="D150" s="10">
        <f>+[2]KONSOLIDIRANI!D147</f>
        <v>0</v>
      </c>
      <c r="E150" s="10">
        <f>+[2]KONSOLIDIRANI!E147</f>
        <v>0</v>
      </c>
      <c r="F150" s="10">
        <f>+[2]KONSOLIDIRANI!F147</f>
        <v>7000</v>
      </c>
      <c r="G150" s="10">
        <f>+[2]KONSOLIDIRANI!G147</f>
        <v>5801.81</v>
      </c>
      <c r="H150" s="114">
        <f t="shared" si="18"/>
        <v>0</v>
      </c>
      <c r="I150" s="114">
        <f t="shared" si="19"/>
        <v>0.82883000000000007</v>
      </c>
    </row>
    <row r="151" spans="1:60">
      <c r="A151" s="129">
        <v>29</v>
      </c>
      <c r="B151" s="130"/>
      <c r="C151" s="130" t="s">
        <v>160</v>
      </c>
      <c r="D151" s="9">
        <f>SUM(D152:D157)</f>
        <v>130968.99</v>
      </c>
      <c r="E151" s="9">
        <f t="shared" ref="E151:G151" si="20">SUM(E152:E157)</f>
        <v>0</v>
      </c>
      <c r="F151" s="9">
        <f t="shared" si="20"/>
        <v>0</v>
      </c>
      <c r="G151" s="9">
        <f t="shared" si="20"/>
        <v>0</v>
      </c>
      <c r="H151" s="113">
        <f t="shared" si="18"/>
        <v>0</v>
      </c>
      <c r="I151" s="113">
        <f t="shared" si="19"/>
        <v>0</v>
      </c>
    </row>
    <row r="152" spans="1:60">
      <c r="A152" s="127">
        <v>29</v>
      </c>
      <c r="B152" s="128">
        <v>32241</v>
      </c>
      <c r="C152" s="17" t="s">
        <v>161</v>
      </c>
      <c r="D152" s="8">
        <f>+[2]KONSOLIDIRANI!D149</f>
        <v>0</v>
      </c>
      <c r="E152" s="13">
        <f>+[2]KONSOLIDIRANI!E149</f>
        <v>0</v>
      </c>
      <c r="F152" s="13">
        <f>+[2]KONSOLIDIRANI!F149</f>
        <v>0</v>
      </c>
      <c r="G152" s="13">
        <f>+[2]KONSOLIDIRANI!G149</f>
        <v>0</v>
      </c>
      <c r="H152" s="115">
        <f t="shared" si="18"/>
        <v>0</v>
      </c>
      <c r="I152" s="115">
        <f t="shared" si="19"/>
        <v>0</v>
      </c>
    </row>
    <row r="153" spans="1:60">
      <c r="A153" s="127">
        <v>29</v>
      </c>
      <c r="B153" s="17" t="s">
        <v>43</v>
      </c>
      <c r="C153" s="17" t="s">
        <v>44</v>
      </c>
      <c r="D153" s="8">
        <f>+[2]KONSOLIDIRANI!D150</f>
        <v>120173.71</v>
      </c>
      <c r="E153" s="13">
        <f>+[2]KONSOLIDIRANI!E150</f>
        <v>0</v>
      </c>
      <c r="F153" s="13">
        <f>+[2]KONSOLIDIRANI!F150</f>
        <v>0</v>
      </c>
      <c r="G153" s="13">
        <f>+[2]KONSOLIDIRANI!G150</f>
        <v>0</v>
      </c>
      <c r="H153" s="115">
        <f t="shared" si="18"/>
        <v>0</v>
      </c>
      <c r="I153" s="115">
        <f t="shared" si="19"/>
        <v>0</v>
      </c>
    </row>
    <row r="154" spans="1:60">
      <c r="A154" s="127">
        <v>29</v>
      </c>
      <c r="B154" s="17" t="s">
        <v>45</v>
      </c>
      <c r="C154" s="17" t="s">
        <v>46</v>
      </c>
      <c r="D154" s="8">
        <f>+[2]KONSOLIDIRANI!D151</f>
        <v>309.76</v>
      </c>
      <c r="E154" s="13">
        <f>+[2]KONSOLIDIRANI!E151</f>
        <v>0</v>
      </c>
      <c r="F154" s="13">
        <f>+[2]KONSOLIDIRANI!F151</f>
        <v>0</v>
      </c>
      <c r="G154" s="13">
        <f>+[2]KONSOLIDIRANI!G151</f>
        <v>0</v>
      </c>
      <c r="H154" s="115">
        <f t="shared" si="18"/>
        <v>0</v>
      </c>
      <c r="I154" s="115">
        <f t="shared" si="19"/>
        <v>0</v>
      </c>
    </row>
    <row r="155" spans="1:60">
      <c r="A155" s="127">
        <v>29</v>
      </c>
      <c r="B155" s="128">
        <v>42212</v>
      </c>
      <c r="C155" s="17" t="s">
        <v>162</v>
      </c>
      <c r="D155" s="8">
        <f>+[2]KONSOLIDIRANI!D152</f>
        <v>3911.25</v>
      </c>
      <c r="E155" s="13">
        <f>+[2]KONSOLIDIRANI!E152</f>
        <v>0</v>
      </c>
      <c r="F155" s="13">
        <f>+[2]KONSOLIDIRANI!F152</f>
        <v>0</v>
      </c>
      <c r="G155" s="13">
        <f>+[2]KONSOLIDIRANI!G152</f>
        <v>0</v>
      </c>
      <c r="H155" s="115">
        <f t="shared" si="18"/>
        <v>0</v>
      </c>
      <c r="I155" s="115">
        <f t="shared" si="19"/>
        <v>0</v>
      </c>
    </row>
    <row r="156" spans="1:60">
      <c r="A156" s="127">
        <v>29</v>
      </c>
      <c r="B156" s="128">
        <v>42271</v>
      </c>
      <c r="C156" s="17" t="s">
        <v>163</v>
      </c>
      <c r="D156" s="8">
        <f>+[2]KONSOLIDIRANI!D153</f>
        <v>1749</v>
      </c>
      <c r="E156" s="13">
        <f>+[2]KONSOLIDIRANI!E153</f>
        <v>0</v>
      </c>
      <c r="F156" s="13">
        <f>+[2]KONSOLIDIRANI!F153</f>
        <v>0</v>
      </c>
      <c r="G156" s="13">
        <f>+[2]KONSOLIDIRANI!G153</f>
        <v>0</v>
      </c>
      <c r="H156" s="115">
        <f t="shared" si="18"/>
        <v>0</v>
      </c>
      <c r="I156" s="115">
        <f t="shared" si="19"/>
        <v>0</v>
      </c>
    </row>
    <row r="157" spans="1:60">
      <c r="A157" s="127">
        <v>29</v>
      </c>
      <c r="B157" s="128" t="s">
        <v>155</v>
      </c>
      <c r="C157" s="17" t="s">
        <v>156</v>
      </c>
      <c r="D157" s="8">
        <f>+[2]KONSOLIDIRANI!D154</f>
        <v>4825.2700000000004</v>
      </c>
      <c r="E157" s="13">
        <f>+[2]KONSOLIDIRANI!E154</f>
        <v>0</v>
      </c>
      <c r="F157" s="13">
        <f>+[2]KONSOLIDIRANI!F154</f>
        <v>0</v>
      </c>
      <c r="G157" s="13">
        <f>+[2]KONSOLIDIRANI!G154</f>
        <v>0</v>
      </c>
      <c r="H157" s="115">
        <f t="shared" si="18"/>
        <v>0</v>
      </c>
      <c r="I157" s="115">
        <f t="shared" si="19"/>
        <v>0</v>
      </c>
    </row>
    <row r="158" spans="1:60" s="103" customFormat="1">
      <c r="A158" s="126"/>
      <c r="B158" s="108">
        <v>18055021</v>
      </c>
      <c r="C158" s="108" t="s">
        <v>172</v>
      </c>
      <c r="D158" s="102">
        <f>D159</f>
        <v>0</v>
      </c>
      <c r="E158" s="102">
        <f t="shared" ref="E158:G158" si="21">E159</f>
        <v>0</v>
      </c>
      <c r="F158" s="102">
        <f t="shared" si="21"/>
        <v>0</v>
      </c>
      <c r="G158" s="102">
        <f t="shared" si="21"/>
        <v>0</v>
      </c>
      <c r="H158" s="111">
        <f t="shared" si="18"/>
        <v>0</v>
      </c>
      <c r="I158" s="111">
        <f t="shared" si="19"/>
        <v>0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</row>
    <row r="159" spans="1:60">
      <c r="A159" s="127" t="s">
        <v>2</v>
      </c>
      <c r="B159" s="128">
        <v>32321</v>
      </c>
      <c r="C159" s="17" t="s">
        <v>173</v>
      </c>
      <c r="D159" s="8">
        <f>+[2]KONSOLIDIRANI!D156</f>
        <v>0</v>
      </c>
      <c r="E159" s="8">
        <f>+[2]KONSOLIDIRANI!E156</f>
        <v>0</v>
      </c>
      <c r="F159" s="8">
        <f>+[2]KONSOLIDIRANI!F156</f>
        <v>0</v>
      </c>
      <c r="G159" s="8">
        <f>+[2]KONSOLIDIRANI!G156</f>
        <v>0</v>
      </c>
      <c r="H159" s="115">
        <f t="shared" si="18"/>
        <v>0</v>
      </c>
      <c r="I159" s="112">
        <f t="shared" si="19"/>
        <v>0</v>
      </c>
    </row>
    <row r="160" spans="1:60" s="103" customFormat="1">
      <c r="A160" s="126"/>
      <c r="B160" s="108" t="s">
        <v>98</v>
      </c>
      <c r="C160" s="108" t="s">
        <v>99</v>
      </c>
      <c r="D160" s="102">
        <f>SUM(D161:D168)</f>
        <v>67451.09</v>
      </c>
      <c r="E160" s="102">
        <f>SUM(E161:E168)</f>
        <v>149000</v>
      </c>
      <c r="F160" s="102">
        <f>SUM(F161:F168)</f>
        <v>164000</v>
      </c>
      <c r="G160" s="102">
        <f t="shared" ref="G160" si="22">SUM(G161:G168)</f>
        <v>75672.740000000005</v>
      </c>
      <c r="H160" s="111">
        <f t="shared" si="18"/>
        <v>1.1218905432069373</v>
      </c>
      <c r="I160" s="111">
        <f t="shared" si="19"/>
        <v>0.46141914634146347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</row>
    <row r="161" spans="1:60">
      <c r="A161" s="127" t="s">
        <v>78</v>
      </c>
      <c r="B161" s="17" t="s">
        <v>84</v>
      </c>
      <c r="C161" s="17" t="s">
        <v>85</v>
      </c>
      <c r="D161" s="8">
        <f>+[2]KONSOLIDIRANI!D158</f>
        <v>54138.28</v>
      </c>
      <c r="E161" s="8">
        <f>+[2]KONSOLIDIRANI!E158</f>
        <v>110000</v>
      </c>
      <c r="F161" s="8">
        <f>+[2]KONSOLIDIRANI!F158</f>
        <v>122500</v>
      </c>
      <c r="G161" s="8">
        <f>+[2]KONSOLIDIRANI!G158</f>
        <v>60299.360000000001</v>
      </c>
      <c r="H161" s="112">
        <f t="shared" si="18"/>
        <v>1.1138026549790647</v>
      </c>
      <c r="I161" s="112">
        <f t="shared" si="19"/>
        <v>0.49223967346938774</v>
      </c>
    </row>
    <row r="162" spans="1:60">
      <c r="A162" s="127" t="s">
        <v>78</v>
      </c>
      <c r="B162" s="17" t="s">
        <v>86</v>
      </c>
      <c r="C162" s="17" t="s">
        <v>87</v>
      </c>
      <c r="D162" s="8">
        <f>+[2]KONSOLIDIRANI!D159</f>
        <v>0</v>
      </c>
      <c r="E162" s="8">
        <f>+[2]KONSOLIDIRANI!E159</f>
        <v>1600</v>
      </c>
      <c r="F162" s="8">
        <f>+[2]KONSOLIDIRANI!F159</f>
        <v>1600</v>
      </c>
      <c r="G162" s="8">
        <f>+[2]KONSOLIDIRANI!G159</f>
        <v>0</v>
      </c>
      <c r="H162" s="112">
        <f t="shared" si="18"/>
        <v>0</v>
      </c>
      <c r="I162" s="112">
        <f t="shared" si="19"/>
        <v>0</v>
      </c>
    </row>
    <row r="163" spans="1:60">
      <c r="A163" s="127" t="s">
        <v>78</v>
      </c>
      <c r="B163" s="17" t="s">
        <v>88</v>
      </c>
      <c r="C163" s="17" t="s">
        <v>89</v>
      </c>
      <c r="D163" s="8">
        <f>+[2]KONSOLIDIRANI!D160</f>
        <v>0</v>
      </c>
      <c r="E163" s="8">
        <f>+[2]KONSOLIDIRANI!E160</f>
        <v>7400</v>
      </c>
      <c r="F163" s="8">
        <f>+[2]KONSOLIDIRANI!F160</f>
        <v>7400</v>
      </c>
      <c r="G163" s="8">
        <f>+[2]KONSOLIDIRANI!G160</f>
        <v>0</v>
      </c>
      <c r="H163" s="112">
        <f t="shared" si="18"/>
        <v>0</v>
      </c>
      <c r="I163" s="112">
        <f t="shared" si="19"/>
        <v>0</v>
      </c>
    </row>
    <row r="164" spans="1:60">
      <c r="A164" s="127" t="s">
        <v>78</v>
      </c>
      <c r="B164" s="17" t="s">
        <v>90</v>
      </c>
      <c r="C164" s="17" t="s">
        <v>91</v>
      </c>
      <c r="D164" s="8">
        <f>+[2]KONSOLIDIRANI!D161</f>
        <v>1500</v>
      </c>
      <c r="E164" s="8">
        <f>+[2]KONSOLIDIRANI!E161</f>
        <v>1500</v>
      </c>
      <c r="F164" s="8">
        <f>+[2]KONSOLIDIRANI!F161</f>
        <v>1500</v>
      </c>
      <c r="G164" s="8">
        <f>+[2]KONSOLIDIRANI!G161</f>
        <v>1500</v>
      </c>
      <c r="H164" s="112">
        <f t="shared" si="18"/>
        <v>1</v>
      </c>
      <c r="I164" s="112">
        <f t="shared" si="19"/>
        <v>1</v>
      </c>
    </row>
    <row r="165" spans="1:60">
      <c r="A165" s="127" t="s">
        <v>78</v>
      </c>
      <c r="B165" s="17" t="s">
        <v>94</v>
      </c>
      <c r="C165" s="17" t="s">
        <v>95</v>
      </c>
      <c r="D165" s="8">
        <f>+[2]KONSOLIDIRANI!D162</f>
        <v>8932.81</v>
      </c>
      <c r="E165" s="8">
        <f>+[2]KONSOLIDIRANI!E162</f>
        <v>20100</v>
      </c>
      <c r="F165" s="8">
        <f>+[2]KONSOLIDIRANI!F162</f>
        <v>21100</v>
      </c>
      <c r="G165" s="8">
        <f>+[2]KONSOLIDIRANI!G162</f>
        <v>9949.3799999999992</v>
      </c>
      <c r="H165" s="112">
        <f t="shared" si="18"/>
        <v>1.1138018160019076</v>
      </c>
      <c r="I165" s="112">
        <f t="shared" si="19"/>
        <v>0.47153459715639806</v>
      </c>
    </row>
    <row r="166" spans="1:60">
      <c r="A166" s="127" t="s">
        <v>78</v>
      </c>
      <c r="B166" s="17" t="s">
        <v>7</v>
      </c>
      <c r="C166" s="17" t="s">
        <v>8</v>
      </c>
      <c r="D166" s="8">
        <f>+[2]KONSOLIDIRANI!D163</f>
        <v>0</v>
      </c>
      <c r="E166" s="8">
        <f>+[2]KONSOLIDIRANI!E163</f>
        <v>1200</v>
      </c>
      <c r="F166" s="8">
        <f>+[2]KONSOLIDIRANI!F163</f>
        <v>1200</v>
      </c>
      <c r="G166" s="8">
        <f>+[2]KONSOLIDIRANI!G163</f>
        <v>0</v>
      </c>
      <c r="H166" s="112">
        <f t="shared" si="18"/>
        <v>0</v>
      </c>
      <c r="I166" s="112">
        <f t="shared" si="19"/>
        <v>0</v>
      </c>
    </row>
    <row r="167" spans="1:60">
      <c r="A167" s="127" t="s">
        <v>78</v>
      </c>
      <c r="B167" s="17" t="s">
        <v>96</v>
      </c>
      <c r="C167" s="17" t="s">
        <v>97</v>
      </c>
      <c r="D167" s="8">
        <f>+[2]KONSOLIDIRANI!D164</f>
        <v>2880</v>
      </c>
      <c r="E167" s="8">
        <f>+[2]KONSOLIDIRANI!E164</f>
        <v>7200</v>
      </c>
      <c r="F167" s="8">
        <f>+[2]KONSOLIDIRANI!F164</f>
        <v>8700</v>
      </c>
      <c r="G167" s="8">
        <f>+[2]KONSOLIDIRANI!G164</f>
        <v>3924</v>
      </c>
      <c r="H167" s="112">
        <f t="shared" si="18"/>
        <v>1.3625</v>
      </c>
      <c r="I167" s="112">
        <f t="shared" si="19"/>
        <v>0.45103448275862068</v>
      </c>
    </row>
    <row r="168" spans="1:60" s="2" customFormat="1">
      <c r="A168" s="127" t="s">
        <v>78</v>
      </c>
      <c r="B168" s="17" t="s">
        <v>145</v>
      </c>
      <c r="C168" s="17" t="s">
        <v>146</v>
      </c>
      <c r="D168" s="8">
        <f>+[2]KONSOLIDIRANI!D165</f>
        <v>0</v>
      </c>
      <c r="E168" s="8">
        <f>+[2]KONSOLIDIRANI!E165</f>
        <v>0</v>
      </c>
      <c r="F168" s="8">
        <f>+[2]KONSOLIDIRANI!F165</f>
        <v>0</v>
      </c>
      <c r="G168" s="8">
        <f>+[2]KONSOLIDIRANI!G165</f>
        <v>0</v>
      </c>
      <c r="H168" s="112">
        <f t="shared" si="18"/>
        <v>0</v>
      </c>
      <c r="I168" s="112">
        <f t="shared" si="19"/>
        <v>0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</row>
    <row r="169" spans="1:60" s="103" customFormat="1">
      <c r="A169" s="126"/>
      <c r="B169" s="108" t="s">
        <v>100</v>
      </c>
      <c r="C169" s="108" t="s">
        <v>101</v>
      </c>
      <c r="D169" s="102">
        <f>D170+D175</f>
        <v>335945.72000000003</v>
      </c>
      <c r="E169" s="102">
        <f>E170+E175</f>
        <v>717000</v>
      </c>
      <c r="F169" s="102">
        <f>F170+F175</f>
        <v>865000</v>
      </c>
      <c r="G169" s="102">
        <f t="shared" ref="G169" si="23">G170+G175</f>
        <v>365620.82999999996</v>
      </c>
      <c r="H169" s="111">
        <f t="shared" si="18"/>
        <v>1.0883330497557757</v>
      </c>
      <c r="I169" s="111">
        <f t="shared" si="19"/>
        <v>0.42268304046242772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</row>
    <row r="170" spans="1:60">
      <c r="A170" s="129" t="s">
        <v>78</v>
      </c>
      <c r="B170" s="130"/>
      <c r="C170" s="130" t="s">
        <v>79</v>
      </c>
      <c r="D170" s="9">
        <f>SUM(D171:D174)</f>
        <v>0</v>
      </c>
      <c r="E170" s="9">
        <f t="shared" ref="E170:G170" si="24">SUM(E171:E174)</f>
        <v>156300</v>
      </c>
      <c r="F170" s="9">
        <f t="shared" si="24"/>
        <v>304300</v>
      </c>
      <c r="G170" s="9">
        <f t="shared" si="24"/>
        <v>0</v>
      </c>
      <c r="H170" s="113">
        <f t="shared" si="18"/>
        <v>0</v>
      </c>
      <c r="I170" s="113">
        <f t="shared" si="19"/>
        <v>0</v>
      </c>
    </row>
    <row r="171" spans="1:60" s="2" customFormat="1">
      <c r="A171" s="127" t="s">
        <v>78</v>
      </c>
      <c r="B171" s="17" t="s">
        <v>84</v>
      </c>
      <c r="C171" s="17" t="s">
        <v>85</v>
      </c>
      <c r="D171" s="8">
        <f>+[2]KONSOLIDIRANI!D168</f>
        <v>0</v>
      </c>
      <c r="E171" s="12">
        <f>+[2]KONSOLIDIRANI!E168</f>
        <v>136300</v>
      </c>
      <c r="F171" s="12">
        <f>+[2]KONSOLIDIRANI!F168</f>
        <v>264300</v>
      </c>
      <c r="G171" s="12">
        <f>+[2]KONSOLIDIRANI!G168</f>
        <v>0</v>
      </c>
      <c r="H171" s="114">
        <f t="shared" si="18"/>
        <v>0</v>
      </c>
      <c r="I171" s="114">
        <f t="shared" si="19"/>
        <v>0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</row>
    <row r="172" spans="1:60">
      <c r="A172" s="127" t="s">
        <v>78</v>
      </c>
      <c r="B172" s="17" t="s">
        <v>86</v>
      </c>
      <c r="C172" s="17" t="s">
        <v>87</v>
      </c>
      <c r="D172" s="8">
        <f>+[2]KONSOLIDIRANI!D169</f>
        <v>0</v>
      </c>
      <c r="E172" s="12">
        <f>+[2]KONSOLIDIRANI!E169</f>
        <v>0</v>
      </c>
      <c r="F172" s="12">
        <f>+[2]KONSOLIDIRANI!F169</f>
        <v>0</v>
      </c>
      <c r="G172" s="12">
        <f>+[2]KONSOLIDIRANI!G169</f>
        <v>0</v>
      </c>
      <c r="H172" s="114">
        <f t="shared" si="18"/>
        <v>0</v>
      </c>
      <c r="I172" s="114">
        <f t="shared" si="19"/>
        <v>0</v>
      </c>
    </row>
    <row r="173" spans="1:60">
      <c r="A173" s="127" t="s">
        <v>78</v>
      </c>
      <c r="B173" s="17" t="s">
        <v>94</v>
      </c>
      <c r="C173" s="17" t="s">
        <v>95</v>
      </c>
      <c r="D173" s="8">
        <f>+[2]KONSOLIDIRANI!D170</f>
        <v>0</v>
      </c>
      <c r="E173" s="12">
        <f>+[2]KONSOLIDIRANI!E170</f>
        <v>20000</v>
      </c>
      <c r="F173" s="12">
        <f>+[2]KONSOLIDIRANI!F170</f>
        <v>40000</v>
      </c>
      <c r="G173" s="12">
        <f>+[2]KONSOLIDIRANI!G170</f>
        <v>0</v>
      </c>
      <c r="H173" s="114">
        <f t="shared" si="18"/>
        <v>0</v>
      </c>
      <c r="I173" s="114">
        <f t="shared" si="19"/>
        <v>0</v>
      </c>
    </row>
    <row r="174" spans="1:60">
      <c r="A174" s="127" t="s">
        <v>78</v>
      </c>
      <c r="B174" s="17" t="s">
        <v>96</v>
      </c>
      <c r="C174" s="17" t="s">
        <v>97</v>
      </c>
      <c r="D174" s="8">
        <f>+[2]KONSOLIDIRANI!D171</f>
        <v>0</v>
      </c>
      <c r="E174" s="12">
        <f>+[2]KONSOLIDIRANI!E171</f>
        <v>0</v>
      </c>
      <c r="F174" s="12">
        <f>+[2]KONSOLIDIRANI!F171</f>
        <v>0</v>
      </c>
      <c r="G174" s="12">
        <f>+[2]KONSOLIDIRANI!G171</f>
        <v>0</v>
      </c>
      <c r="H174" s="114">
        <f t="shared" si="18"/>
        <v>0</v>
      </c>
      <c r="I174" s="114">
        <f t="shared" si="19"/>
        <v>0</v>
      </c>
    </row>
    <row r="175" spans="1:60" s="2" customFormat="1">
      <c r="A175" s="129"/>
      <c r="B175" s="130"/>
      <c r="C175" s="130" t="s">
        <v>103</v>
      </c>
      <c r="D175" s="9">
        <f>SUM(D176:D183)</f>
        <v>335945.72000000003</v>
      </c>
      <c r="E175" s="9">
        <f t="shared" ref="E175:G175" si="25">SUM(E176:E183)</f>
        <v>560700</v>
      </c>
      <c r="F175" s="9">
        <f t="shared" si="25"/>
        <v>560700</v>
      </c>
      <c r="G175" s="9">
        <f t="shared" si="25"/>
        <v>365620.82999999996</v>
      </c>
      <c r="H175" s="113">
        <f t="shared" si="18"/>
        <v>1.0883330497557757</v>
      </c>
      <c r="I175" s="113">
        <f t="shared" si="19"/>
        <v>0.65207924023541997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</row>
    <row r="176" spans="1:60">
      <c r="A176" s="127">
        <v>44</v>
      </c>
      <c r="B176" s="17" t="s">
        <v>84</v>
      </c>
      <c r="C176" s="17" t="s">
        <v>85</v>
      </c>
      <c r="D176" s="8">
        <f>+[2]KONSOLIDIRANI!D173</f>
        <v>258472.9</v>
      </c>
      <c r="E176" s="12">
        <f>+[2]KONSOLIDIRANI!E173</f>
        <v>398000</v>
      </c>
      <c r="F176" s="12">
        <f>+[2]KONSOLIDIRANI!F173</f>
        <v>396500</v>
      </c>
      <c r="G176" s="12">
        <f>+[2]KONSOLIDIRANI!G173</f>
        <v>274623.23</v>
      </c>
      <c r="H176" s="114">
        <f t="shared" si="18"/>
        <v>1.0624836491562557</v>
      </c>
      <c r="I176" s="114">
        <f t="shared" si="19"/>
        <v>0.6926184867591425</v>
      </c>
    </row>
    <row r="177" spans="1:60" s="2" customFormat="1">
      <c r="A177" s="127">
        <v>44</v>
      </c>
      <c r="B177" s="17" t="s">
        <v>86</v>
      </c>
      <c r="C177" s="17" t="s">
        <v>87</v>
      </c>
      <c r="D177" s="8">
        <f>+[2]KONSOLIDIRANI!D174</f>
        <v>0</v>
      </c>
      <c r="E177" s="12">
        <f>+[2]KONSOLIDIRANI!E174</f>
        <v>28200</v>
      </c>
      <c r="F177" s="12">
        <f>+[2]KONSOLIDIRANI!F174</f>
        <v>28200</v>
      </c>
      <c r="G177" s="12">
        <f>+[2]KONSOLIDIRANI!G174</f>
        <v>0</v>
      </c>
      <c r="H177" s="114">
        <f t="shared" si="18"/>
        <v>0</v>
      </c>
      <c r="I177" s="114">
        <f t="shared" si="19"/>
        <v>0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</row>
    <row r="178" spans="1:60">
      <c r="A178" s="131" t="s">
        <v>102</v>
      </c>
      <c r="B178" s="17" t="s">
        <v>88</v>
      </c>
      <c r="C178" s="17" t="s">
        <v>89</v>
      </c>
      <c r="D178" s="8">
        <f>+[2]KONSOLIDIRANI!D175</f>
        <v>3407.51</v>
      </c>
      <c r="E178" s="12">
        <f>+[2]KONSOLIDIRANI!E175</f>
        <v>4000</v>
      </c>
      <c r="F178" s="12">
        <f>+[2]KONSOLIDIRANI!F175</f>
        <v>4000</v>
      </c>
      <c r="G178" s="12">
        <f>+[2]KONSOLIDIRANI!G175</f>
        <v>3407.5</v>
      </c>
      <c r="H178" s="114">
        <f t="shared" si="18"/>
        <v>0.99999706530575105</v>
      </c>
      <c r="I178" s="114">
        <f t="shared" si="19"/>
        <v>0.85187500000000005</v>
      </c>
    </row>
    <row r="179" spans="1:60" s="2" customFormat="1">
      <c r="A179" s="127" t="s">
        <v>102</v>
      </c>
      <c r="B179" s="17" t="s">
        <v>90</v>
      </c>
      <c r="C179" s="17" t="s">
        <v>91</v>
      </c>
      <c r="D179" s="8">
        <f>+[2]KONSOLIDIRANI!D176</f>
        <v>18000</v>
      </c>
      <c r="E179" s="12">
        <f>+[2]KONSOLIDIRANI!E176</f>
        <v>24000</v>
      </c>
      <c r="F179" s="12">
        <f>+[2]KONSOLIDIRANI!F176</f>
        <v>25500</v>
      </c>
      <c r="G179" s="12">
        <f>+[2]KONSOLIDIRANI!G176</f>
        <v>25500</v>
      </c>
      <c r="H179" s="114">
        <f t="shared" si="18"/>
        <v>1.4166666666666667</v>
      </c>
      <c r="I179" s="114">
        <f t="shared" si="19"/>
        <v>1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</row>
    <row r="180" spans="1:60" s="2" customFormat="1">
      <c r="A180" s="127" t="s">
        <v>102</v>
      </c>
      <c r="B180" s="17" t="s">
        <v>94</v>
      </c>
      <c r="C180" s="17" t="s">
        <v>95</v>
      </c>
      <c r="D180" s="8">
        <f>+[2]KONSOLIDIRANI!D177</f>
        <v>42715.31</v>
      </c>
      <c r="E180" s="12">
        <f>+[2]KONSOLIDIRANI!E177</f>
        <v>77000</v>
      </c>
      <c r="F180" s="12">
        <f>+[2]KONSOLIDIRANI!F177</f>
        <v>77000</v>
      </c>
      <c r="G180" s="12">
        <f>+[2]KONSOLIDIRANI!G177</f>
        <v>45380.1</v>
      </c>
      <c r="H180" s="114">
        <f t="shared" si="18"/>
        <v>1.0623848919743295</v>
      </c>
      <c r="I180" s="114">
        <f t="shared" si="19"/>
        <v>0.58935194805194802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</row>
    <row r="181" spans="1:60">
      <c r="A181" s="127" t="s">
        <v>102</v>
      </c>
      <c r="B181" s="17" t="s">
        <v>143</v>
      </c>
      <c r="C181" s="17" t="s">
        <v>144</v>
      </c>
      <c r="D181" s="8">
        <f>+[2]KONSOLIDIRANI!D178</f>
        <v>0</v>
      </c>
      <c r="E181" s="12">
        <f>+[2]KONSOLIDIRANI!E178</f>
        <v>0</v>
      </c>
      <c r="F181" s="12">
        <f>+[2]KONSOLIDIRANI!F178</f>
        <v>0</v>
      </c>
      <c r="G181" s="12">
        <f>+[2]KONSOLIDIRANI!G178</f>
        <v>0</v>
      </c>
      <c r="H181" s="114">
        <f t="shared" si="18"/>
        <v>0</v>
      </c>
      <c r="I181" s="114">
        <f t="shared" si="19"/>
        <v>0</v>
      </c>
    </row>
    <row r="182" spans="1:60">
      <c r="A182" s="127" t="s">
        <v>102</v>
      </c>
      <c r="B182" s="17" t="s">
        <v>7</v>
      </c>
      <c r="C182" s="17" t="s">
        <v>8</v>
      </c>
      <c r="D182" s="8">
        <f>+[2]KONSOLIDIRANI!D179</f>
        <v>0</v>
      </c>
      <c r="E182" s="12">
        <f>+[2]KONSOLIDIRANI!E179</f>
        <v>6000</v>
      </c>
      <c r="F182" s="12">
        <f>+[2]KONSOLIDIRANI!F179</f>
        <v>6000</v>
      </c>
      <c r="G182" s="12">
        <f>+[2]KONSOLIDIRANI!G179</f>
        <v>400</v>
      </c>
      <c r="H182" s="114">
        <f t="shared" si="18"/>
        <v>0</v>
      </c>
      <c r="I182" s="114">
        <f t="shared" si="19"/>
        <v>6.6666666666666666E-2</v>
      </c>
    </row>
    <row r="183" spans="1:60">
      <c r="A183" s="127" t="s">
        <v>102</v>
      </c>
      <c r="B183" s="17" t="s">
        <v>96</v>
      </c>
      <c r="C183" s="17" t="s">
        <v>97</v>
      </c>
      <c r="D183" s="8">
        <f>+[2]KONSOLIDIRANI!D180</f>
        <v>13350</v>
      </c>
      <c r="E183" s="12">
        <f>+[2]KONSOLIDIRANI!E180</f>
        <v>23500</v>
      </c>
      <c r="F183" s="12">
        <f>+[2]KONSOLIDIRANI!F180</f>
        <v>23500</v>
      </c>
      <c r="G183" s="12">
        <f>+[2]KONSOLIDIRANI!G180</f>
        <v>16310</v>
      </c>
      <c r="H183" s="114">
        <f t="shared" si="18"/>
        <v>1.2217228464419476</v>
      </c>
      <c r="I183" s="114">
        <f t="shared" si="19"/>
        <v>0.69404255319148933</v>
      </c>
    </row>
    <row r="184" spans="1:60" s="103" customFormat="1">
      <c r="A184" s="126"/>
      <c r="B184" s="108" t="s">
        <v>124</v>
      </c>
      <c r="C184" s="108" t="s">
        <v>125</v>
      </c>
      <c r="D184" s="102">
        <f>D185</f>
        <v>0</v>
      </c>
      <c r="E184" s="102">
        <f t="shared" ref="E184:G184" si="26">E185</f>
        <v>416000</v>
      </c>
      <c r="F184" s="102">
        <f t="shared" si="26"/>
        <v>416000</v>
      </c>
      <c r="G184" s="102">
        <f t="shared" si="26"/>
        <v>0</v>
      </c>
      <c r="H184" s="111">
        <f t="shared" si="18"/>
        <v>0</v>
      </c>
      <c r="I184" s="111">
        <f t="shared" si="19"/>
        <v>0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</row>
    <row r="185" spans="1:60">
      <c r="A185" s="132" t="s">
        <v>121</v>
      </c>
      <c r="B185" s="17" t="s">
        <v>113</v>
      </c>
      <c r="C185" s="17" t="s">
        <v>114</v>
      </c>
      <c r="D185" s="8">
        <f>+[2]KONSOLIDIRANI!D182</f>
        <v>0</v>
      </c>
      <c r="E185" s="13">
        <f>+[2]KONSOLIDIRANI!E182</f>
        <v>416000</v>
      </c>
      <c r="F185" s="13">
        <f>+[2]KONSOLIDIRANI!F182</f>
        <v>416000</v>
      </c>
      <c r="G185" s="13">
        <f>+[2]KONSOLIDIRANI!G182</f>
        <v>0</v>
      </c>
      <c r="H185" s="115">
        <f t="shared" si="18"/>
        <v>0</v>
      </c>
      <c r="I185" s="115">
        <f t="shared" si="19"/>
        <v>0</v>
      </c>
    </row>
    <row r="186" spans="1:60" s="103" customFormat="1">
      <c r="A186" s="126"/>
      <c r="B186" s="108" t="s">
        <v>104</v>
      </c>
      <c r="C186" s="108" t="s">
        <v>105</v>
      </c>
      <c r="D186" s="102">
        <f>D187+D188</f>
        <v>29387.11</v>
      </c>
      <c r="E186" s="102">
        <f>E187+E188</f>
        <v>38000</v>
      </c>
      <c r="F186" s="102">
        <f>F187+F188</f>
        <v>38000</v>
      </c>
      <c r="G186" s="102">
        <f t="shared" ref="G186" si="27">G187+G188</f>
        <v>31654.69</v>
      </c>
      <c r="H186" s="111">
        <f t="shared" si="18"/>
        <v>1.0771624021552306</v>
      </c>
      <c r="I186" s="111">
        <f t="shared" si="19"/>
        <v>0.83301815789473677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</row>
    <row r="187" spans="1:60">
      <c r="A187" s="127" t="s">
        <v>102</v>
      </c>
      <c r="B187" s="17" t="s">
        <v>106</v>
      </c>
      <c r="C187" s="17" t="s">
        <v>107</v>
      </c>
      <c r="D187" s="7">
        <f>+[2]KONSOLIDIRANI!D184</f>
        <v>29387.11</v>
      </c>
      <c r="E187" s="14">
        <f>+[2]KONSOLIDIRANI!E184</f>
        <v>19000</v>
      </c>
      <c r="F187" s="14">
        <f>+[2]KONSOLIDIRANI!F184</f>
        <v>19000</v>
      </c>
      <c r="G187" s="14">
        <f>+[2]KONSOLIDIRANI!G184</f>
        <v>31654.69</v>
      </c>
      <c r="H187" s="116">
        <f t="shared" si="18"/>
        <v>1.0771624021552306</v>
      </c>
      <c r="I187" s="116">
        <f t="shared" si="19"/>
        <v>1.6660363157894735</v>
      </c>
    </row>
    <row r="188" spans="1:60">
      <c r="A188" s="127">
        <v>42</v>
      </c>
      <c r="B188" s="17" t="s">
        <v>106</v>
      </c>
      <c r="C188" s="17" t="s">
        <v>107</v>
      </c>
      <c r="D188" s="7">
        <f>+[2]KONSOLIDIRANI!D185</f>
        <v>0</v>
      </c>
      <c r="E188" s="14">
        <f>+[2]KONSOLIDIRANI!E185</f>
        <v>19000</v>
      </c>
      <c r="F188" s="14">
        <f>+[2]KONSOLIDIRANI!F185</f>
        <v>19000</v>
      </c>
      <c r="G188" s="14">
        <f>+[2]KONSOLIDIRANI!G185</f>
        <v>0</v>
      </c>
      <c r="H188" s="116">
        <f t="shared" si="18"/>
        <v>0</v>
      </c>
      <c r="I188" s="116">
        <f t="shared" si="19"/>
        <v>0</v>
      </c>
    </row>
    <row r="189" spans="1:60" s="107" customFormat="1">
      <c r="A189" s="133"/>
      <c r="B189" s="134" t="s">
        <v>108</v>
      </c>
      <c r="C189" s="134" t="s">
        <v>333</v>
      </c>
      <c r="D189" s="106">
        <f>D190+D192</f>
        <v>2411.2399999999998</v>
      </c>
      <c r="E189" s="106">
        <f t="shared" ref="E189:G189" si="28">E190+E192</f>
        <v>128600</v>
      </c>
      <c r="F189" s="106">
        <f t="shared" si="28"/>
        <v>124600</v>
      </c>
      <c r="G189" s="106">
        <f t="shared" si="28"/>
        <v>60</v>
      </c>
      <c r="H189" s="117">
        <f t="shared" si="18"/>
        <v>2.4883462450855164E-2</v>
      </c>
      <c r="I189" s="117">
        <f t="shared" si="19"/>
        <v>4.8154093097913322E-4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</row>
    <row r="190" spans="1:60" s="103" customFormat="1">
      <c r="A190" s="126"/>
      <c r="B190" s="108">
        <v>18057001</v>
      </c>
      <c r="C190" s="108" t="s">
        <v>110</v>
      </c>
      <c r="D190" s="102">
        <f>SUM(D191:D191)</f>
        <v>0</v>
      </c>
      <c r="E190" s="102">
        <f t="shared" ref="E190:G190" si="29">SUM(E191:E191)</f>
        <v>120000</v>
      </c>
      <c r="F190" s="102">
        <f t="shared" si="29"/>
        <v>120000</v>
      </c>
      <c r="G190" s="102">
        <f t="shared" si="29"/>
        <v>0</v>
      </c>
      <c r="H190" s="111">
        <f t="shared" si="18"/>
        <v>0</v>
      </c>
      <c r="I190" s="111">
        <f t="shared" si="19"/>
        <v>0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</row>
    <row r="191" spans="1:60">
      <c r="A191" s="127" t="s">
        <v>2</v>
      </c>
      <c r="B191" s="17" t="s">
        <v>111</v>
      </c>
      <c r="C191" s="17" t="s">
        <v>112</v>
      </c>
      <c r="D191" s="8">
        <f>+[2]KONSOLIDIRANI!D188</f>
        <v>0</v>
      </c>
      <c r="E191" s="14">
        <f>+[2]KONSOLIDIRANI!E188</f>
        <v>120000</v>
      </c>
      <c r="F191" s="14">
        <f>+[2]KONSOLIDIRANI!F188</f>
        <v>120000</v>
      </c>
      <c r="G191" s="14">
        <f>+[2]KONSOLIDIRANI!G188</f>
        <v>0</v>
      </c>
      <c r="H191" s="116">
        <f t="shared" si="18"/>
        <v>0</v>
      </c>
      <c r="I191" s="116">
        <f t="shared" si="19"/>
        <v>0</v>
      </c>
    </row>
    <row r="192" spans="1:60" s="103" customFormat="1">
      <c r="A192" s="126"/>
      <c r="B192" s="108" t="s">
        <v>109</v>
      </c>
      <c r="C192" s="108" t="s">
        <v>110</v>
      </c>
      <c r="D192" s="102">
        <f>D193</f>
        <v>2411.2399999999998</v>
      </c>
      <c r="E192" s="102">
        <f t="shared" ref="E192:G192" si="30">E193</f>
        <v>8600</v>
      </c>
      <c r="F192" s="102">
        <f t="shared" si="30"/>
        <v>4600</v>
      </c>
      <c r="G192" s="102">
        <f t="shared" si="30"/>
        <v>60</v>
      </c>
      <c r="H192" s="111">
        <f t="shared" si="18"/>
        <v>2.4883462450855164E-2</v>
      </c>
      <c r="I192" s="111">
        <f t="shared" si="19"/>
        <v>1.3043478260869565E-2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</row>
    <row r="193" spans="1:9">
      <c r="A193" s="129" t="s">
        <v>120</v>
      </c>
      <c r="B193" s="130"/>
      <c r="C193" s="130" t="s">
        <v>148</v>
      </c>
      <c r="D193" s="9">
        <f>D194+D195</f>
        <v>2411.2399999999998</v>
      </c>
      <c r="E193" s="9">
        <f t="shared" ref="E193:G193" si="31">E194+E195</f>
        <v>8600</v>
      </c>
      <c r="F193" s="9">
        <f t="shared" si="31"/>
        <v>4600</v>
      </c>
      <c r="G193" s="9">
        <f t="shared" si="31"/>
        <v>60</v>
      </c>
      <c r="H193" s="113">
        <f t="shared" si="18"/>
        <v>2.4883462450855164E-2</v>
      </c>
      <c r="I193" s="113">
        <f t="shared" si="19"/>
        <v>1.3043478260869565E-2</v>
      </c>
    </row>
    <row r="194" spans="1:9">
      <c r="A194" s="127" t="s">
        <v>120</v>
      </c>
      <c r="B194" s="17" t="s">
        <v>113</v>
      </c>
      <c r="C194" s="17" t="s">
        <v>114</v>
      </c>
      <c r="D194" s="8">
        <f>+[2]KONSOLIDIRANI!D191</f>
        <v>2411.2399999999998</v>
      </c>
      <c r="E194" s="14">
        <f>+[2]KONSOLIDIRANI!E191</f>
        <v>3600</v>
      </c>
      <c r="F194" s="14">
        <f>+[2]KONSOLIDIRANI!F191</f>
        <v>2000</v>
      </c>
      <c r="G194" s="14">
        <f>+[2]KONSOLIDIRANI!G191</f>
        <v>60</v>
      </c>
      <c r="H194" s="116">
        <f t="shared" si="18"/>
        <v>2.4883462450855164E-2</v>
      </c>
      <c r="I194" s="116">
        <f t="shared" si="19"/>
        <v>0.03</v>
      </c>
    </row>
    <row r="195" spans="1:9">
      <c r="A195" s="127">
        <v>25</v>
      </c>
      <c r="B195" s="128" t="s">
        <v>155</v>
      </c>
      <c r="C195" s="17" t="s">
        <v>156</v>
      </c>
      <c r="D195" s="8">
        <f>+[2]KONSOLIDIRANI!D192</f>
        <v>0</v>
      </c>
      <c r="E195" s="8">
        <f>+[2]KONSOLIDIRANI!E192</f>
        <v>5000</v>
      </c>
      <c r="F195" s="8">
        <f>+[2]KONSOLIDIRANI!F192</f>
        <v>2600</v>
      </c>
      <c r="G195" s="8">
        <f>+[2]KONSOLIDIRANI!G192</f>
        <v>0</v>
      </c>
      <c r="H195" s="112">
        <f t="shared" si="18"/>
        <v>0</v>
      </c>
      <c r="I195" s="112">
        <f t="shared" si="19"/>
        <v>0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4294967294" verticalDpi="4294967294" r:id="rId1"/>
  <rowBreaks count="4" manualBreakCount="4">
    <brk id="39" max="8" man="1"/>
    <brk id="72" max="8" man="1"/>
    <brk id="110" max="8" man="1"/>
    <brk id="15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CF380-0E5C-48FF-AC1E-B3EF8EC47593}">
  <sheetPr codeName="Sheet6"/>
  <dimension ref="B3:D9"/>
  <sheetViews>
    <sheetView workbookViewId="0"/>
  </sheetViews>
  <sheetFormatPr defaultRowHeight="15"/>
  <cols>
    <col min="1" max="1" width="9.140625" style="15"/>
    <col min="2" max="2" width="35.5703125" style="15" bestFit="1" customWidth="1"/>
    <col min="3" max="4" width="10.140625" style="16" bestFit="1" customWidth="1"/>
    <col min="5" max="16384" width="9.140625" style="15"/>
  </cols>
  <sheetData>
    <row r="3" spans="2:4">
      <c r="B3" s="15" t="s">
        <v>174</v>
      </c>
      <c r="C3" s="16">
        <v>25000</v>
      </c>
      <c r="D3" s="16">
        <f>+C3/1.05</f>
        <v>23809.523809523809</v>
      </c>
    </row>
    <row r="4" spans="2:4">
      <c r="B4" s="15" t="s">
        <v>175</v>
      </c>
      <c r="C4" s="16">
        <v>70000</v>
      </c>
      <c r="D4" s="16">
        <f>+C4/1.13</f>
        <v>61946.902654867263</v>
      </c>
    </row>
    <row r="5" spans="2:4">
      <c r="B5" s="15" t="s">
        <v>176</v>
      </c>
      <c r="C5" s="16">
        <v>25000</v>
      </c>
      <c r="D5" s="16">
        <f>+C5/1.05</f>
        <v>23809.523809523809</v>
      </c>
    </row>
    <row r="6" spans="2:4">
      <c r="B6" s="15" t="s">
        <v>177</v>
      </c>
      <c r="C6" s="16">
        <v>129000</v>
      </c>
      <c r="D6" s="16">
        <f>+C6/1.25</f>
        <v>103200</v>
      </c>
    </row>
    <row r="7" spans="2:4">
      <c r="B7" s="15" t="s">
        <v>178</v>
      </c>
      <c r="C7" s="16">
        <v>50000</v>
      </c>
      <c r="D7" s="16">
        <f>+C7/1.25</f>
        <v>40000</v>
      </c>
    </row>
    <row r="8" spans="2:4">
      <c r="B8" s="15" t="s">
        <v>179</v>
      </c>
      <c r="C8" s="16">
        <v>170000</v>
      </c>
      <c r="D8" s="16">
        <f>+C8/1.13</f>
        <v>150442.47787610622</v>
      </c>
    </row>
    <row r="9" spans="2:4">
      <c r="B9" s="15" t="s">
        <v>180</v>
      </c>
      <c r="C9" s="16">
        <v>38000</v>
      </c>
      <c r="D9" s="16">
        <f>+C9/1.13</f>
        <v>33628.318584070803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Naslovna</vt:lpstr>
      <vt:lpstr>I. OPĆI DIO</vt:lpstr>
      <vt:lpstr>EKONOMSKA KLASIFIKACIJA</vt:lpstr>
      <vt:lpstr>IZVORI FINANCIRANJA</vt:lpstr>
      <vt:lpstr>POSEBNI DIO-Projekti</vt:lpstr>
      <vt:lpstr>Sheet1</vt:lpstr>
      <vt:lpstr>'I. OPĆI DIO'!Print_Area</vt:lpstr>
      <vt:lpstr>'IZVORI FINANCIRANJA'!Print_Area</vt:lpstr>
      <vt:lpstr>Naslovna!Print_Area</vt:lpstr>
      <vt:lpstr>'POSEBNI DIO-Projekti'!Print_Area</vt:lpstr>
      <vt:lpstr>'EKONOMSKA KLASIFIKACIJA'!Print_Titles</vt:lpstr>
      <vt:lpstr>'IZVORI FINANCIRANJA'!Print_Titles</vt:lpstr>
      <vt:lpstr>'POSEBNI DIO-Projekti'!Print_Titles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Andrijana</cp:lastModifiedBy>
  <cp:lastPrinted>2022-07-12T10:46:08Z</cp:lastPrinted>
  <dcterms:created xsi:type="dcterms:W3CDTF">2021-08-11T09:31:15Z</dcterms:created>
  <dcterms:modified xsi:type="dcterms:W3CDTF">2022-07-29T08:03:17Z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