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jana\Documents\_____DOKUMENTI 2024\Financijski izvještaji 2024\II\Izvršenje financijskog plana 1-6 2024\"/>
    </mc:Choice>
  </mc:AlternateContent>
  <xr:revisionPtr revIDLastSave="0" documentId="13_ncr:1_{95173CBF-58C3-4CEA-9114-A228B1ED0E60}" xr6:coauthVersionLast="36" xr6:coauthVersionMax="36" xr10:uidLastSave="{00000000-0000-0000-0000-000000000000}"/>
  <bookViews>
    <workbookView xWindow="0" yWindow="0" windowWidth="28800" windowHeight="11085" xr2:uid="{22CC0D7D-0EAD-4E0D-B144-341D0F3B28E5}"/>
  </bookViews>
  <sheets>
    <sheet name="Naslovna" sheetId="6" r:id="rId1"/>
    <sheet name="SAŽETAK" sheetId="9" r:id="rId2"/>
    <sheet name="Račun prihoda i rashoda" sheetId="10" r:id="rId3"/>
    <sheet name="Pr. i  ra. prema izvorima finan" sheetId="11" r:id="rId4"/>
    <sheet name="Posebni dio - projekti" sheetId="14" r:id="rId5"/>
    <sheet name="Upute" sheetId="13" r:id="rId6"/>
    <sheet name="Sheet1" sheetId="7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'Posebni dio - projekti'!$A$7:$E$250</definedName>
    <definedName name="_xlnm._FilterDatabase" localSheetId="2" hidden="1">'Račun prihoda i rashoda'!$D$8:$G$98</definedName>
    <definedName name="_xlnm.Print_Area" localSheetId="0">Naslovna!$A$1:$I$32</definedName>
    <definedName name="_xlnm.Print_Area" localSheetId="4">'Posebni dio - projekti'!$A$1:$G$251</definedName>
    <definedName name="_xlnm.Print_Area" localSheetId="3">'Pr. i  ra. prema izvorima finan'!$A$1:$I$90</definedName>
    <definedName name="_xlnm.Print_Area" localSheetId="2">'Račun prihoda i rashoda'!$A$1:$I$98</definedName>
    <definedName name="_xlnm.Print_Area" localSheetId="1">SAŽETAK!$B$2:$H$29</definedName>
    <definedName name="_xlnm.Print_Titles" localSheetId="4">'Posebni dio - projekti'!$7:$7</definedName>
    <definedName name="_xlnm.Print_Titles" localSheetId="3">'Pr. i  ra. prema izvorima finan'!$2:$5</definedName>
    <definedName name="_xlnm.Print_Titles" localSheetId="2">'Račun prihoda i rashoda'!$8:$8</definedName>
  </definedNames>
  <calcPr calcId="191029"/>
</workbook>
</file>

<file path=xl/calcChain.xml><?xml version="1.0" encoding="utf-8"?>
<calcChain xmlns="http://schemas.openxmlformats.org/spreadsheetml/2006/main">
  <c r="F16" i="11" l="1"/>
  <c r="E16" i="11"/>
  <c r="F42" i="10"/>
  <c r="F41" i="10" s="1"/>
  <c r="F43" i="10"/>
  <c r="F45" i="10"/>
  <c r="F46" i="10"/>
  <c r="F49" i="10"/>
  <c r="F50" i="10"/>
  <c r="F51" i="10"/>
  <c r="F52" i="10"/>
  <c r="F54" i="10"/>
  <c r="F55" i="10"/>
  <c r="F56" i="10"/>
  <c r="F57" i="10"/>
  <c r="F58" i="10"/>
  <c r="F59" i="10"/>
  <c r="F61" i="10"/>
  <c r="F62" i="10"/>
  <c r="F63" i="10"/>
  <c r="F64" i="10"/>
  <c r="F65" i="10"/>
  <c r="F66" i="10"/>
  <c r="F67" i="10"/>
  <c r="F68" i="10"/>
  <c r="F69" i="10"/>
  <c r="F71" i="10"/>
  <c r="F72" i="10"/>
  <c r="F73" i="10"/>
  <c r="F74" i="10"/>
  <c r="F75" i="10"/>
  <c r="F76" i="10"/>
  <c r="F79" i="10"/>
  <c r="F80" i="10"/>
  <c r="F83" i="10"/>
  <c r="F84" i="10"/>
  <c r="F87" i="10"/>
  <c r="F86" i="10" s="1"/>
  <c r="F85" i="10" s="1"/>
  <c r="F91" i="10"/>
  <c r="F92" i="10"/>
  <c r="F93" i="10"/>
  <c r="F95" i="10"/>
  <c r="F96" i="10"/>
  <c r="F98" i="10"/>
  <c r="F97" i="10" s="1"/>
  <c r="E98" i="10"/>
  <c r="E96" i="10"/>
  <c r="E95" i="10"/>
  <c r="E87" i="10"/>
  <c r="E84" i="10"/>
  <c r="E83" i="10"/>
  <c r="E80" i="10"/>
  <c r="E79" i="10"/>
  <c r="E76" i="10"/>
  <c r="E75" i="10"/>
  <c r="E74" i="10"/>
  <c r="E73" i="10"/>
  <c r="E72" i="10"/>
  <c r="E71" i="10"/>
  <c r="E69" i="10"/>
  <c r="E68" i="10"/>
  <c r="E67" i="10"/>
  <c r="E66" i="10"/>
  <c r="E65" i="10"/>
  <c r="E64" i="10"/>
  <c r="E63" i="10"/>
  <c r="E62" i="10"/>
  <c r="E61" i="10"/>
  <c r="E59" i="10"/>
  <c r="E58" i="10"/>
  <c r="E57" i="10"/>
  <c r="E56" i="10"/>
  <c r="E55" i="10"/>
  <c r="E54" i="10"/>
  <c r="E52" i="10"/>
  <c r="E51" i="10"/>
  <c r="E50" i="10"/>
  <c r="E49" i="10"/>
  <c r="E46" i="10"/>
  <c r="E45" i="10"/>
  <c r="E43" i="10"/>
  <c r="E42" i="10"/>
  <c r="E38" i="10"/>
  <c r="E32" i="10"/>
  <c r="E29" i="10"/>
  <c r="E28" i="10"/>
  <c r="E22" i="10"/>
  <c r="E19" i="10"/>
  <c r="E16" i="10"/>
  <c r="E15" i="10"/>
  <c r="E92" i="10"/>
  <c r="E93" i="10"/>
  <c r="E91" i="10"/>
  <c r="F38" i="10"/>
  <c r="F16" i="10"/>
  <c r="F32" i="10"/>
  <c r="G32" i="10"/>
  <c r="F48" i="10" l="1"/>
  <c r="F60" i="10"/>
  <c r="F44" i="10"/>
  <c r="F70" i="10"/>
  <c r="F90" i="10"/>
  <c r="F89" i="10" s="1"/>
  <c r="F88" i="10" s="1"/>
  <c r="F53" i="10"/>
  <c r="F82" i="10"/>
  <c r="F81" i="10" s="1"/>
  <c r="F78" i="10"/>
  <c r="F77" i="10" s="1"/>
  <c r="F47" i="10"/>
  <c r="F40" i="10"/>
  <c r="G16" i="11" l="1"/>
  <c r="G8" i="11"/>
  <c r="G20" i="11"/>
  <c r="G18" i="11"/>
  <c r="G27" i="11"/>
  <c r="G26" i="11"/>
  <c r="G25" i="11"/>
  <c r="G30" i="11"/>
  <c r="G34" i="10" s="1"/>
  <c r="G89" i="11"/>
  <c r="F89" i="11"/>
  <c r="E89" i="11"/>
  <c r="F29" i="10" l="1"/>
  <c r="F28" i="10"/>
  <c r="F15" i="10" l="1"/>
  <c r="F19" i="10"/>
  <c r="F22" i="10"/>
  <c r="F26" i="10"/>
  <c r="F20" i="11" l="1"/>
  <c r="E20" i="11"/>
  <c r="F90" i="11"/>
  <c r="E90" i="11"/>
  <c r="F77" i="11"/>
  <c r="E77" i="11"/>
  <c r="F86" i="11"/>
  <c r="F85" i="11"/>
  <c r="F84" i="11"/>
  <c r="F82" i="11"/>
  <c r="F81" i="11"/>
  <c r="F80" i="11"/>
  <c r="F79" i="11"/>
  <c r="F76" i="11"/>
  <c r="F75" i="11"/>
  <c r="F74" i="11"/>
  <c r="F73" i="11"/>
  <c r="F68" i="11"/>
  <c r="F67" i="11"/>
  <c r="F66" i="11"/>
  <c r="F65" i="11"/>
  <c r="F64" i="11"/>
  <c r="F62" i="11"/>
  <c r="F61" i="11"/>
  <c r="F60" i="11"/>
  <c r="F59" i="11"/>
  <c r="F58" i="11"/>
  <c r="F56" i="11"/>
  <c r="F55" i="11" s="1"/>
  <c r="F53" i="11"/>
  <c r="F52" i="11"/>
  <c r="F51" i="11"/>
  <c r="F50" i="11"/>
  <c r="F49" i="11"/>
  <c r="F48" i="11"/>
  <c r="F46" i="11"/>
  <c r="F44" i="11" s="1"/>
  <c r="F41" i="11"/>
  <c r="F37" i="11"/>
  <c r="F36" i="11"/>
  <c r="F35" i="11"/>
  <c r="F34" i="11"/>
  <c r="F33" i="11"/>
  <c r="G76" i="11"/>
  <c r="G51" i="11"/>
  <c r="G37" i="11"/>
  <c r="G42" i="11"/>
  <c r="F42" i="11"/>
  <c r="E82" i="11"/>
  <c r="E81" i="11"/>
  <c r="E80" i="11"/>
  <c r="E79" i="11"/>
  <c r="E76" i="11"/>
  <c r="E75" i="11"/>
  <c r="E74" i="11"/>
  <c r="E73" i="11"/>
  <c r="E62" i="11"/>
  <c r="E61" i="11"/>
  <c r="E60" i="11"/>
  <c r="E59" i="11"/>
  <c r="E58" i="11"/>
  <c r="E56" i="11"/>
  <c r="E46" i="11"/>
  <c r="E36" i="11"/>
  <c r="E37" i="11"/>
  <c r="E35" i="11"/>
  <c r="E34" i="11"/>
  <c r="E33" i="11"/>
  <c r="F47" i="11" l="1"/>
  <c r="F63" i="11"/>
  <c r="F32" i="11"/>
  <c r="F70" i="11"/>
  <c r="F57" i="11"/>
  <c r="G90" i="11" l="1"/>
  <c r="G77" i="11" l="1"/>
  <c r="G85" i="11"/>
  <c r="G84" i="11"/>
  <c r="F91" i="11" l="1"/>
  <c r="G91" i="11" l="1"/>
  <c r="G58" i="11" l="1"/>
  <c r="G82" i="11"/>
  <c r="G73" i="11"/>
  <c r="G67" i="11"/>
  <c r="G80" i="11" l="1"/>
  <c r="G79" i="11"/>
  <c r="G41" i="11"/>
  <c r="G66" i="11"/>
  <c r="G64" i="11"/>
  <c r="G59" i="11"/>
  <c r="G46" i="11"/>
  <c r="G44" i="11" s="1"/>
  <c r="G65" i="11"/>
  <c r="G88" i="11"/>
  <c r="G60" i="11"/>
  <c r="G52" i="11"/>
  <c r="G33" i="11"/>
  <c r="G49" i="11"/>
  <c r="G50" i="11"/>
  <c r="G53" i="11"/>
  <c r="G48" i="11"/>
  <c r="G36" i="11" l="1"/>
  <c r="G68" i="11"/>
  <c r="G81" i="11"/>
  <c r="G61" i="11"/>
  <c r="G47" i="11"/>
  <c r="G63" i="11"/>
  <c r="G34" i="11"/>
  <c r="G86" i="11"/>
  <c r="G74" i="11"/>
  <c r="G75" i="11"/>
  <c r="G56" i="11"/>
  <c r="G55" i="11" s="1"/>
  <c r="G62" i="11"/>
  <c r="G87" i="11"/>
  <c r="G83" i="11" l="1"/>
  <c r="G57" i="11"/>
  <c r="G35" i="11"/>
  <c r="G32" i="11" s="1"/>
  <c r="G70" i="11"/>
  <c r="F87" i="11" l="1"/>
  <c r="F88" i="11"/>
  <c r="F83" i="11" l="1"/>
  <c r="E18" i="11" l="1"/>
  <c r="E8" i="11" l="1"/>
  <c r="F18" i="11" l="1"/>
  <c r="F8" i="11" l="1"/>
  <c r="E91" i="11" l="1"/>
  <c r="E88" i="11"/>
  <c r="E87" i="11"/>
  <c r="E86" i="11"/>
  <c r="E85" i="11"/>
  <c r="E84" i="11"/>
  <c r="E68" i="11"/>
  <c r="E67" i="11"/>
  <c r="E66" i="11"/>
  <c r="E65" i="11"/>
  <c r="E64" i="11"/>
  <c r="E53" i="11"/>
  <c r="E52" i="11"/>
  <c r="E51" i="11"/>
  <c r="E50" i="11"/>
  <c r="E49" i="11"/>
  <c r="E48" i="11"/>
  <c r="E41" i="11"/>
  <c r="F14" i="11"/>
  <c r="E13" i="11"/>
  <c r="F12" i="11"/>
  <c r="F30" i="11"/>
  <c r="F34" i="10" s="1"/>
  <c r="E30" i="11"/>
  <c r="F28" i="11"/>
  <c r="E28" i="11"/>
  <c r="F26" i="11"/>
  <c r="E26" i="11"/>
  <c r="F25" i="11"/>
  <c r="E25" i="11"/>
  <c r="F22" i="11"/>
  <c r="E22" i="11"/>
  <c r="I91" i="11" l="1"/>
  <c r="H91" i="11"/>
  <c r="E83" i="11"/>
  <c r="I84" i="11"/>
  <c r="H84" i="11"/>
  <c r="D85" i="11"/>
  <c r="D86" i="11"/>
  <c r="D87" i="11"/>
  <c r="G28" i="11" l="1"/>
  <c r="G22" i="11"/>
  <c r="G14" i="11"/>
  <c r="G12" i="11"/>
  <c r="D82" i="11"/>
  <c r="D81" i="11"/>
  <c r="D80" i="11"/>
  <c r="D78" i="11"/>
  <c r="D79" i="11"/>
  <c r="D88" i="11"/>
  <c r="D89" i="11"/>
  <c r="D90" i="11"/>
  <c r="D73" i="11"/>
  <c r="D74" i="11"/>
  <c r="D75" i="11"/>
  <c r="D76" i="11"/>
  <c r="D77" i="11"/>
  <c r="D72" i="11"/>
  <c r="D69" i="11"/>
  <c r="D68" i="11"/>
  <c r="D67" i="11"/>
  <c r="D66" i="11"/>
  <c r="D65" i="11"/>
  <c r="D64" i="11"/>
  <c r="D59" i="11"/>
  <c r="D60" i="11"/>
  <c r="D61" i="11"/>
  <c r="D62" i="11"/>
  <c r="D58" i="11"/>
  <c r="D56" i="11"/>
  <c r="D49" i="11"/>
  <c r="D50" i="11"/>
  <c r="D51" i="11"/>
  <c r="D52" i="11"/>
  <c r="D53" i="11"/>
  <c r="D54" i="11"/>
  <c r="D48" i="11"/>
  <c r="D34" i="11"/>
  <c r="D35" i="11"/>
  <c r="D36" i="11"/>
  <c r="D37" i="11"/>
  <c r="D38" i="11"/>
  <c r="D39" i="11"/>
  <c r="D40" i="11"/>
  <c r="D41" i="11"/>
  <c r="D33" i="11"/>
  <c r="D30" i="11"/>
  <c r="D26" i="11"/>
  <c r="D27" i="11"/>
  <c r="D28" i="11"/>
  <c r="D25" i="11"/>
  <c r="D22" i="11"/>
  <c r="D20" i="11"/>
  <c r="D18" i="11"/>
  <c r="D16" i="11"/>
  <c r="D14" i="11"/>
  <c r="D13" i="11"/>
  <c r="D12" i="11"/>
  <c r="D10" i="11"/>
  <c r="D8" i="11"/>
  <c r="G251" i="14"/>
  <c r="E251" i="14"/>
  <c r="F251" i="14"/>
  <c r="D251" i="14"/>
  <c r="D83" i="11" l="1"/>
  <c r="D87" i="10"/>
  <c r="G87" i="10"/>
  <c r="D34" i="10"/>
  <c r="G98" i="10" l="1"/>
  <c r="D98" i="10"/>
  <c r="G96" i="10"/>
  <c r="D96" i="10"/>
  <c r="G95" i="10"/>
  <c r="D95" i="10"/>
  <c r="G94" i="10"/>
  <c r="D94" i="10"/>
  <c r="G93" i="10"/>
  <c r="D93" i="10"/>
  <c r="G92" i="10"/>
  <c r="D92" i="10"/>
  <c r="G91" i="10"/>
  <c r="D91" i="10"/>
  <c r="G84" i="10"/>
  <c r="G83" i="10"/>
  <c r="D83" i="10"/>
  <c r="G80" i="10"/>
  <c r="D80" i="10"/>
  <c r="G79" i="10"/>
  <c r="D79" i="10"/>
  <c r="G76" i="10"/>
  <c r="D76" i="10"/>
  <c r="G75" i="10"/>
  <c r="D75" i="10"/>
  <c r="G74" i="10"/>
  <c r="D74" i="10"/>
  <c r="G73" i="10"/>
  <c r="D73" i="10"/>
  <c r="G72" i="10"/>
  <c r="D72" i="10"/>
  <c r="G71" i="10"/>
  <c r="D71" i="10"/>
  <c r="G69" i="10"/>
  <c r="D69" i="10"/>
  <c r="G68" i="10"/>
  <c r="D68" i="10"/>
  <c r="G67" i="10"/>
  <c r="D67" i="10"/>
  <c r="G66" i="10"/>
  <c r="D66" i="10"/>
  <c r="G65" i="10"/>
  <c r="D65" i="10"/>
  <c r="G64" i="10"/>
  <c r="D64" i="10"/>
  <c r="G63" i="10"/>
  <c r="D63" i="10"/>
  <c r="G62" i="10"/>
  <c r="D62" i="10"/>
  <c r="G61" i="10"/>
  <c r="D61" i="10"/>
  <c r="G59" i="10"/>
  <c r="D59" i="10"/>
  <c r="G58" i="10"/>
  <c r="D58" i="10"/>
  <c r="G57" i="10"/>
  <c r="D57" i="10"/>
  <c r="G56" i="10"/>
  <c r="D56" i="10"/>
  <c r="G55" i="10"/>
  <c r="D55" i="10"/>
  <c r="G54" i="10"/>
  <c r="D54" i="10"/>
  <c r="G52" i="10"/>
  <c r="D52" i="10"/>
  <c r="G51" i="10"/>
  <c r="D51" i="10"/>
  <c r="G50" i="10"/>
  <c r="D50" i="10"/>
  <c r="G49" i="10"/>
  <c r="D49" i="10"/>
  <c r="D46" i="10"/>
  <c r="G45" i="10"/>
  <c r="D45" i="10"/>
  <c r="G43" i="10"/>
  <c r="D43" i="10"/>
  <c r="G42" i="10"/>
  <c r="D42" i="10"/>
  <c r="G38" i="10"/>
  <c r="D38" i="10"/>
  <c r="G33" i="10"/>
  <c r="D33" i="10"/>
  <c r="D32" i="10"/>
  <c r="G29" i="10"/>
  <c r="D29" i="10"/>
  <c r="G28" i="10"/>
  <c r="D28" i="10"/>
  <c r="G26" i="10"/>
  <c r="D26" i="10"/>
  <c r="D25" i="10"/>
  <c r="G22" i="10"/>
  <c r="D22" i="10"/>
  <c r="G19" i="10"/>
  <c r="D19" i="10"/>
  <c r="D16" i="10"/>
  <c r="D15" i="10"/>
  <c r="G15" i="10"/>
  <c r="G13" i="10"/>
  <c r="E263" i="14"/>
  <c r="E262" i="14"/>
  <c r="E261" i="14"/>
  <c r="E260" i="14"/>
  <c r="E259" i="14"/>
  <c r="F258" i="14"/>
  <c r="E258" i="14"/>
  <c r="D258" i="14"/>
  <c r="E257" i="14"/>
  <c r="F256" i="14"/>
  <c r="E256" i="14"/>
  <c r="D256" i="14"/>
  <c r="E255" i="14"/>
  <c r="G250" i="14"/>
  <c r="G249" i="14"/>
  <c r="G248" i="14"/>
  <c r="F247" i="14"/>
  <c r="G247" i="14" s="1"/>
  <c r="D247" i="14"/>
  <c r="D246" i="14" s="1"/>
  <c r="G245" i="14"/>
  <c r="F244" i="14"/>
  <c r="G244" i="14" s="1"/>
  <c r="D244" i="14"/>
  <c r="G242" i="14"/>
  <c r="G241" i="14"/>
  <c r="F240" i="14"/>
  <c r="G240" i="14" s="1"/>
  <c r="D240" i="14"/>
  <c r="G239" i="14"/>
  <c r="G238" i="14"/>
  <c r="F237" i="14"/>
  <c r="G237" i="14" s="1"/>
  <c r="D237" i="14"/>
  <c r="D236" i="14" s="1"/>
  <c r="F236" i="14"/>
  <c r="G236" i="14" s="1"/>
  <c r="G235" i="14"/>
  <c r="F234" i="14"/>
  <c r="G234" i="14" s="1"/>
  <c r="D234" i="14"/>
  <c r="G233" i="14"/>
  <c r="F232" i="14"/>
  <c r="G232" i="14" s="1"/>
  <c r="D232" i="14"/>
  <c r="G231" i="14"/>
  <c r="G230" i="14"/>
  <c r="G229" i="14"/>
  <c r="G228" i="14"/>
  <c r="G227" i="14"/>
  <c r="G226" i="14"/>
  <c r="G225" i="14"/>
  <c r="G224" i="14"/>
  <c r="F223" i="14"/>
  <c r="F259" i="14" s="1"/>
  <c r="D223" i="14"/>
  <c r="D259" i="14" s="1"/>
  <c r="G222" i="14"/>
  <c r="G221" i="14"/>
  <c r="G220" i="14"/>
  <c r="G219" i="14"/>
  <c r="G218" i="14"/>
  <c r="G217" i="14"/>
  <c r="F216" i="14"/>
  <c r="G216" i="14" s="1"/>
  <c r="D216" i="14"/>
  <c r="G214" i="14"/>
  <c r="G213" i="14"/>
  <c r="G212" i="14"/>
  <c r="G211" i="14"/>
  <c r="G210" i="14"/>
  <c r="G209" i="14"/>
  <c r="G208" i="14"/>
  <c r="G207" i="14"/>
  <c r="F206" i="14"/>
  <c r="G206" i="14" s="1"/>
  <c r="D206" i="14"/>
  <c r="G205" i="14"/>
  <c r="F204" i="14"/>
  <c r="D204" i="14"/>
  <c r="G203" i="14"/>
  <c r="G202" i="14"/>
  <c r="G201" i="14"/>
  <c r="G200" i="14"/>
  <c r="G199" i="14"/>
  <c r="G198" i="14"/>
  <c r="G197" i="14"/>
  <c r="G196" i="14"/>
  <c r="F195" i="14"/>
  <c r="G195" i="14" s="1"/>
  <c r="D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F161" i="14"/>
  <c r="G161" i="14" s="1"/>
  <c r="D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F144" i="14"/>
  <c r="F143" i="14" s="1"/>
  <c r="D144" i="14"/>
  <c r="G142" i="14"/>
  <c r="G141" i="14"/>
  <c r="G140" i="14"/>
  <c r="G139" i="14"/>
  <c r="G138" i="14"/>
  <c r="F137" i="14"/>
  <c r="G137" i="14" s="1"/>
  <c r="D137" i="14"/>
  <c r="F136" i="14"/>
  <c r="G136" i="14" s="1"/>
  <c r="D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F114" i="14"/>
  <c r="G114" i="14" s="1"/>
  <c r="D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F87" i="14"/>
  <c r="G87" i="14" s="1"/>
  <c r="D87" i="14"/>
  <c r="G86" i="14"/>
  <c r="G85" i="14"/>
  <c r="G84" i="14"/>
  <c r="G83" i="14"/>
  <c r="G82" i="14"/>
  <c r="F81" i="14"/>
  <c r="D81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F62" i="14"/>
  <c r="D62" i="14"/>
  <c r="D260" i="14" s="1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F10" i="14"/>
  <c r="G10" i="14" s="1"/>
  <c r="D10" i="14"/>
  <c r="D257" i="14" s="1"/>
  <c r="F80" i="14" l="1"/>
  <c r="F9" i="14"/>
  <c r="D80" i="14"/>
  <c r="D143" i="14"/>
  <c r="D262" i="14"/>
  <c r="F260" i="14"/>
  <c r="F215" i="14"/>
  <c r="G215" i="14" s="1"/>
  <c r="D261" i="14"/>
  <c r="F246" i="14"/>
  <c r="F243" i="14" s="1"/>
  <c r="G243" i="14" s="1"/>
  <c r="E264" i="14"/>
  <c r="E265" i="14" s="1"/>
  <c r="E268" i="14" s="1"/>
  <c r="F263" i="14"/>
  <c r="G223" i="14"/>
  <c r="F257" i="14"/>
  <c r="D263" i="14"/>
  <c r="D243" i="14"/>
  <c r="G143" i="14"/>
  <c r="G80" i="14"/>
  <c r="G9" i="14"/>
  <c r="G204" i="14"/>
  <c r="D215" i="14"/>
  <c r="D79" i="14" s="1"/>
  <c r="D255" i="14"/>
  <c r="G144" i="14"/>
  <c r="F255" i="14"/>
  <c r="F261" i="14"/>
  <c r="G62" i="14"/>
  <c r="F262" i="14"/>
  <c r="G81" i="14"/>
  <c r="D9" i="14"/>
  <c r="G246" i="14" l="1"/>
  <c r="D264" i="14"/>
  <c r="D265" i="14" s="1"/>
  <c r="F79" i="14"/>
  <c r="G79" i="14" s="1"/>
  <c r="F264" i="14"/>
  <c r="F265" i="14" s="1"/>
  <c r="F268" i="14" l="1"/>
  <c r="D268" i="14"/>
  <c r="I76" i="11" l="1"/>
  <c r="H76" i="11"/>
  <c r="D23" i="11"/>
  <c r="I24" i="11"/>
  <c r="G23" i="11" l="1"/>
  <c r="H24" i="11"/>
  <c r="F9" i="11"/>
  <c r="I10" i="11"/>
  <c r="D9" i="11"/>
  <c r="E9" i="11"/>
  <c r="G29" i="11"/>
  <c r="D29" i="11"/>
  <c r="C29" i="11"/>
  <c r="F29" i="11"/>
  <c r="E29" i="11"/>
  <c r="E23" i="11" l="1"/>
  <c r="F23" i="11"/>
  <c r="I29" i="11"/>
  <c r="H29" i="11"/>
  <c r="G9" i="11"/>
  <c r="H10" i="11"/>
  <c r="I9" i="11" l="1"/>
  <c r="H9" i="11"/>
  <c r="I43" i="11" l="1"/>
  <c r="H43" i="11"/>
  <c r="E42" i="11"/>
  <c r="I42" i="11"/>
  <c r="D42" i="11"/>
  <c r="H42" i="11" l="1"/>
  <c r="D86" i="10" l="1"/>
  <c r="D85" i="10" s="1"/>
  <c r="E86" i="10"/>
  <c r="E85" i="10" s="1"/>
  <c r="I87" i="10"/>
  <c r="E25" i="9" l="1"/>
  <c r="D25" i="9"/>
  <c r="H87" i="10"/>
  <c r="G86" i="10"/>
  <c r="I86" i="10" s="1"/>
  <c r="G85" i="10" l="1"/>
  <c r="H86" i="10"/>
  <c r="I85" i="10" l="1"/>
  <c r="H85" i="10"/>
  <c r="C25" i="9" l="1"/>
  <c r="H24" i="9"/>
  <c r="G24" i="9"/>
  <c r="H22" i="9"/>
  <c r="G22" i="9"/>
  <c r="D22" i="9"/>
  <c r="E22" i="9"/>
  <c r="F22" i="9"/>
  <c r="C22" i="9"/>
  <c r="E82" i="10" l="1"/>
  <c r="E12" i="10"/>
  <c r="F12" i="10"/>
  <c r="D12" i="10"/>
  <c r="I84" i="10" l="1"/>
  <c r="H84" i="10"/>
  <c r="G12" i="10"/>
  <c r="H12" i="10" s="1"/>
  <c r="I13" i="10"/>
  <c r="I12" i="10"/>
  <c r="H13" i="10"/>
  <c r="G82" i="10" l="1"/>
  <c r="D82" i="10"/>
  <c r="D21" i="11"/>
  <c r="H41" i="11" l="1"/>
  <c r="I41" i="11"/>
  <c r="H78" i="11" l="1"/>
  <c r="I78" i="11"/>
  <c r="I89" i="11"/>
  <c r="H89" i="11"/>
  <c r="E55" i="11"/>
  <c r="E17" i="11" s="1"/>
  <c r="F17" i="11"/>
  <c r="G17" i="11"/>
  <c r="E32" i="11" l="1"/>
  <c r="I65" i="11"/>
  <c r="H69" i="11"/>
  <c r="I68" i="11"/>
  <c r="I64" i="11"/>
  <c r="I90" i="11"/>
  <c r="I69" i="11"/>
  <c r="I87" i="11"/>
  <c r="I39" i="11"/>
  <c r="E44" i="11"/>
  <c r="H52" i="11"/>
  <c r="I46" i="11"/>
  <c r="I52" i="11"/>
  <c r="I88" i="11"/>
  <c r="I86" i="11"/>
  <c r="I26" i="11"/>
  <c r="D44" i="11"/>
  <c r="H46" i="11"/>
  <c r="H54" i="11"/>
  <c r="I45" i="11"/>
  <c r="H85" i="11"/>
  <c r="I14" i="11"/>
  <c r="I28" i="11"/>
  <c r="I82" i="11"/>
  <c r="H87" i="11"/>
  <c r="H45" i="11"/>
  <c r="I85" i="11"/>
  <c r="H86" i="11"/>
  <c r="H88" i="11"/>
  <c r="H90" i="11"/>
  <c r="H71" i="11"/>
  <c r="I51" i="11"/>
  <c r="I40" i="11"/>
  <c r="I36" i="11"/>
  <c r="I61" i="11"/>
  <c r="I49" i="11"/>
  <c r="I38" i="11"/>
  <c r="I34" i="11"/>
  <c r="I55" i="11"/>
  <c r="I59" i="11"/>
  <c r="I18" i="11"/>
  <c r="H26" i="11"/>
  <c r="I30" i="11"/>
  <c r="I25" i="11"/>
  <c r="I53" i="11"/>
  <c r="I48" i="11"/>
  <c r="I37" i="11"/>
  <c r="I33" i="11"/>
  <c r="H56" i="11"/>
  <c r="I62" i="11"/>
  <c r="I58" i="11"/>
  <c r="H82" i="11"/>
  <c r="I81" i="11"/>
  <c r="I73" i="11"/>
  <c r="H66" i="11"/>
  <c r="E63" i="11"/>
  <c r="D63" i="11"/>
  <c r="I67" i="11"/>
  <c r="I66" i="11"/>
  <c r="H67" i="11"/>
  <c r="H74" i="11"/>
  <c r="I75" i="11"/>
  <c r="I74" i="11"/>
  <c r="H68" i="11"/>
  <c r="H77" i="11"/>
  <c r="H65" i="11"/>
  <c r="H64" i="11"/>
  <c r="H37" i="11"/>
  <c r="I12" i="11"/>
  <c r="I54" i="11"/>
  <c r="I77" i="11"/>
  <c r="I71" i="11"/>
  <c r="H79" i="11"/>
  <c r="I22" i="11"/>
  <c r="H13" i="11"/>
  <c r="H28" i="11"/>
  <c r="I27" i="11"/>
  <c r="I50" i="11"/>
  <c r="I35" i="11"/>
  <c r="I60" i="11"/>
  <c r="E70" i="11"/>
  <c r="I79" i="11"/>
  <c r="H73" i="11"/>
  <c r="D70" i="11"/>
  <c r="I13" i="11"/>
  <c r="I56" i="11"/>
  <c r="H81" i="11"/>
  <c r="H12" i="11"/>
  <c r="H14" i="11"/>
  <c r="H22" i="11"/>
  <c r="H25" i="11"/>
  <c r="H27" i="11"/>
  <c r="H30" i="11"/>
  <c r="E57" i="11"/>
  <c r="H75" i="11"/>
  <c r="D55" i="11"/>
  <c r="E47" i="11"/>
  <c r="E15" i="11" s="1"/>
  <c r="F15" i="11"/>
  <c r="I16" i="11"/>
  <c r="D11" i="11"/>
  <c r="F21" i="11"/>
  <c r="G21" i="11"/>
  <c r="F11" i="11"/>
  <c r="G11" i="11"/>
  <c r="E21" i="11"/>
  <c r="G15" i="11" l="1"/>
  <c r="H55" i="11"/>
  <c r="G31" i="11"/>
  <c r="E31" i="11"/>
  <c r="F31" i="11"/>
  <c r="H70" i="11"/>
  <c r="I83" i="11"/>
  <c r="I44" i="11"/>
  <c r="H44" i="11"/>
  <c r="I63" i="11"/>
  <c r="H63" i="11"/>
  <c r="I70" i="11"/>
  <c r="I11" i="11"/>
  <c r="H11" i="11"/>
  <c r="I17" i="11"/>
  <c r="H23" i="11"/>
  <c r="I23" i="11"/>
  <c r="I47" i="11"/>
  <c r="I32" i="11"/>
  <c r="I15" i="11"/>
  <c r="I21" i="11"/>
  <c r="H21" i="11"/>
  <c r="I57" i="11"/>
  <c r="E11" i="11"/>
  <c r="F96" i="11" l="1"/>
  <c r="E96" i="11"/>
  <c r="G96" i="11"/>
  <c r="D17" i="11"/>
  <c r="H17" i="11" s="1"/>
  <c r="H18" i="11"/>
  <c r="I31" i="11"/>
  <c r="H46" i="10"/>
  <c r="D44" i="10" l="1"/>
  <c r="G44" i="10"/>
  <c r="I16" i="10" l="1"/>
  <c r="F18" i="10"/>
  <c r="F21" i="10"/>
  <c r="F24" i="10"/>
  <c r="F27" i="10"/>
  <c r="F31" i="10"/>
  <c r="F30" i="10" s="1"/>
  <c r="F37" i="10"/>
  <c r="I32" i="10"/>
  <c r="I93" i="10"/>
  <c r="I75" i="10"/>
  <c r="I73" i="10"/>
  <c r="I71" i="10"/>
  <c r="I64" i="10"/>
  <c r="I59" i="10"/>
  <c r="I52" i="10"/>
  <c r="H21" i="9"/>
  <c r="G21" i="9"/>
  <c r="H20" i="9"/>
  <c r="G20" i="9"/>
  <c r="H98" i="10"/>
  <c r="H96" i="10"/>
  <c r="I95" i="10"/>
  <c r="H95" i="10"/>
  <c r="I94" i="10"/>
  <c r="H94" i="10"/>
  <c r="H93" i="10"/>
  <c r="I92" i="10"/>
  <c r="H92" i="10"/>
  <c r="H91" i="10"/>
  <c r="H83" i="10"/>
  <c r="H80" i="10"/>
  <c r="H79" i="10"/>
  <c r="H76" i="10"/>
  <c r="H75" i="10"/>
  <c r="H74" i="10"/>
  <c r="H73" i="10"/>
  <c r="H72" i="10"/>
  <c r="H71" i="10"/>
  <c r="H69" i="10"/>
  <c r="H68" i="10"/>
  <c r="H67" i="10"/>
  <c r="H66" i="10"/>
  <c r="H65" i="10"/>
  <c r="H64" i="10"/>
  <c r="H63" i="10"/>
  <c r="H62" i="10"/>
  <c r="H61" i="10"/>
  <c r="H59" i="10"/>
  <c r="H58" i="10"/>
  <c r="H57" i="10"/>
  <c r="H56" i="10"/>
  <c r="H55" i="10"/>
  <c r="H54" i="10"/>
  <c r="H52" i="10"/>
  <c r="H51" i="10"/>
  <c r="H50" i="10"/>
  <c r="H49" i="10"/>
  <c r="H45" i="10"/>
  <c r="H43" i="10"/>
  <c r="H42" i="10"/>
  <c r="I38" i="10"/>
  <c r="H38" i="10"/>
  <c r="I34" i="10"/>
  <c r="H34" i="10"/>
  <c r="I33" i="10"/>
  <c r="H33" i="10"/>
  <c r="H32" i="10"/>
  <c r="I29" i="10"/>
  <c r="H29" i="10"/>
  <c r="I28" i="10"/>
  <c r="H28" i="10"/>
  <c r="H26" i="10"/>
  <c r="I25" i="10"/>
  <c r="H25" i="10"/>
  <c r="I22" i="10"/>
  <c r="H22" i="10"/>
  <c r="H19" i="10"/>
  <c r="H16" i="10"/>
  <c r="I15" i="10"/>
  <c r="H15" i="10"/>
  <c r="G97" i="10"/>
  <c r="G90" i="10"/>
  <c r="I26" i="10" l="1"/>
  <c r="I65" i="10"/>
  <c r="I49" i="10"/>
  <c r="I46" i="10"/>
  <c r="I54" i="10"/>
  <c r="I67" i="10"/>
  <c r="I79" i="10"/>
  <c r="I61" i="10"/>
  <c r="I72" i="10"/>
  <c r="I51" i="10"/>
  <c r="I68" i="10"/>
  <c r="I56" i="10"/>
  <c r="I76" i="10"/>
  <c r="I58" i="10"/>
  <c r="I63" i="10"/>
  <c r="I50" i="10"/>
  <c r="I83" i="10"/>
  <c r="I43" i="10"/>
  <c r="I74" i="10"/>
  <c r="I91" i="10"/>
  <c r="I57" i="10"/>
  <c r="I62" i="10"/>
  <c r="I96" i="10"/>
  <c r="I42" i="10"/>
  <c r="I80" i="10"/>
  <c r="I98" i="10"/>
  <c r="I55" i="10"/>
  <c r="I66" i="10"/>
  <c r="I19" i="10"/>
  <c r="G89" i="10"/>
  <c r="G88" i="10" s="1"/>
  <c r="F14" i="10"/>
  <c r="F20" i="10"/>
  <c r="F17" i="10"/>
  <c r="F23" i="10"/>
  <c r="F36" i="10"/>
  <c r="F19" i="11"/>
  <c r="F14" i="9" l="1"/>
  <c r="F11" i="10"/>
  <c r="F10" i="10" s="1"/>
  <c r="I45" i="10"/>
  <c r="F35" i="10"/>
  <c r="F7" i="11"/>
  <c r="F6" i="11" l="1"/>
  <c r="F94" i="11" s="1"/>
  <c r="E10" i="9"/>
  <c r="L10" i="10"/>
  <c r="E11" i="9"/>
  <c r="I90" i="10"/>
  <c r="I97" i="10"/>
  <c r="D97" i="10"/>
  <c r="H97" i="10" s="1"/>
  <c r="D90" i="10"/>
  <c r="H90" i="10" s="1"/>
  <c r="E12" i="9" l="1"/>
  <c r="H82" i="10"/>
  <c r="I82" i="10"/>
  <c r="E14" i="9"/>
  <c r="H14" i="9" s="1"/>
  <c r="D89" i="10"/>
  <c r="F39" i="10" l="1"/>
  <c r="D88" i="10"/>
  <c r="H89" i="10"/>
  <c r="I89" i="10"/>
  <c r="G70" i="10"/>
  <c r="D70" i="10"/>
  <c r="G60" i="10"/>
  <c r="D60" i="10"/>
  <c r="G53" i="10"/>
  <c r="D53" i="10"/>
  <c r="G48" i="10"/>
  <c r="I48" i="10" s="1"/>
  <c r="D48" i="10"/>
  <c r="G41" i="10"/>
  <c r="I44" i="10"/>
  <c r="G78" i="10"/>
  <c r="G81" i="10"/>
  <c r="D81" i="10"/>
  <c r="D78" i="10"/>
  <c r="D77" i="10" s="1"/>
  <c r="D41" i="10"/>
  <c r="C14" i="9" l="1"/>
  <c r="G14" i="9" s="1"/>
  <c r="H44" i="10"/>
  <c r="H48" i="10"/>
  <c r="H78" i="10"/>
  <c r="I78" i="10"/>
  <c r="H81" i="10"/>
  <c r="I81" i="10"/>
  <c r="H88" i="10"/>
  <c r="H41" i="10"/>
  <c r="I41" i="10"/>
  <c r="I88" i="10"/>
  <c r="H70" i="10"/>
  <c r="I70" i="10"/>
  <c r="H60" i="10"/>
  <c r="I60" i="10"/>
  <c r="H53" i="10"/>
  <c r="I53" i="10"/>
  <c r="G77" i="10"/>
  <c r="G40" i="10"/>
  <c r="G47" i="10"/>
  <c r="D47" i="10"/>
  <c r="D40" i="10"/>
  <c r="G39" i="10" l="1"/>
  <c r="D39" i="10"/>
  <c r="D101" i="10" s="1"/>
  <c r="I40" i="10"/>
  <c r="G101" i="10"/>
  <c r="G102" i="10" s="1"/>
  <c r="H77" i="10"/>
  <c r="I77" i="10"/>
  <c r="H40" i="10"/>
  <c r="H47" i="10"/>
  <c r="F13" i="9"/>
  <c r="E27" i="10"/>
  <c r="G27" i="10"/>
  <c r="D27" i="10"/>
  <c r="E24" i="10"/>
  <c r="G24" i="10"/>
  <c r="D24" i="10"/>
  <c r="G31" i="10"/>
  <c r="D31" i="10"/>
  <c r="E14" i="10"/>
  <c r="E11" i="10" s="1"/>
  <c r="G14" i="10"/>
  <c r="I14" i="10" s="1"/>
  <c r="D14" i="10"/>
  <c r="D11" i="10" s="1"/>
  <c r="G93" i="11" l="1"/>
  <c r="F15" i="9"/>
  <c r="C13" i="9"/>
  <c r="C15" i="9" s="1"/>
  <c r="H14" i="10"/>
  <c r="G11" i="10"/>
  <c r="K31" i="11"/>
  <c r="M11" i="10"/>
  <c r="H31" i="10"/>
  <c r="I31" i="10"/>
  <c r="H27" i="10"/>
  <c r="I27" i="10"/>
  <c r="H24" i="10"/>
  <c r="I24" i="10"/>
  <c r="H39" i="10"/>
  <c r="G30" i="10"/>
  <c r="D30" i="10"/>
  <c r="G23" i="10"/>
  <c r="D23" i="10"/>
  <c r="E23" i="10"/>
  <c r="G37" i="10"/>
  <c r="E37" i="10"/>
  <c r="E36" i="10" s="1"/>
  <c r="E35" i="10" s="1"/>
  <c r="D11" i="9" s="1"/>
  <c r="D37" i="10"/>
  <c r="G21" i="10"/>
  <c r="E21" i="10"/>
  <c r="E20" i="10" s="1"/>
  <c r="D21" i="10"/>
  <c r="G18" i="10"/>
  <c r="E18" i="10"/>
  <c r="E17" i="10" s="1"/>
  <c r="D18" i="10"/>
  <c r="G13" i="9" l="1"/>
  <c r="G15" i="9"/>
  <c r="H11" i="10"/>
  <c r="I11" i="10"/>
  <c r="H30" i="10"/>
  <c r="I30" i="10"/>
  <c r="H37" i="10"/>
  <c r="I37" i="10"/>
  <c r="H21" i="10"/>
  <c r="I21" i="10"/>
  <c r="H23" i="10"/>
  <c r="I23" i="10"/>
  <c r="H18" i="10"/>
  <c r="I18" i="10"/>
  <c r="G36" i="10"/>
  <c r="D36" i="10"/>
  <c r="D20" i="10"/>
  <c r="G17" i="10"/>
  <c r="D17" i="10"/>
  <c r="D10" i="10" s="1"/>
  <c r="G20" i="10"/>
  <c r="G10" i="10" l="1"/>
  <c r="H17" i="10"/>
  <c r="I17" i="10"/>
  <c r="H36" i="10"/>
  <c r="I36" i="10"/>
  <c r="H20" i="10"/>
  <c r="I20" i="10"/>
  <c r="G35" i="10"/>
  <c r="F11" i="9" s="1"/>
  <c r="D35" i="10"/>
  <c r="C11" i="9" s="1"/>
  <c r="F10" i="9" l="1"/>
  <c r="F12" i="9" s="1"/>
  <c r="F16" i="9" s="1"/>
  <c r="C10" i="9"/>
  <c r="C12" i="9" s="1"/>
  <c r="C16" i="9" s="1"/>
  <c r="M10" i="10"/>
  <c r="M14" i="10" s="1"/>
  <c r="J14" i="10"/>
  <c r="H10" i="9"/>
  <c r="H11" i="9"/>
  <c r="H35" i="10"/>
  <c r="I35" i="10"/>
  <c r="I10" i="10"/>
  <c r="H10" i="10"/>
  <c r="H12" i="9" l="1"/>
  <c r="G12" i="9"/>
  <c r="C26" i="9"/>
  <c r="F23" i="9"/>
  <c r="G23" i="9"/>
  <c r="H23" i="9"/>
  <c r="G16" i="9"/>
  <c r="G10" i="9"/>
  <c r="G11" i="9"/>
  <c r="F25" i="9" l="1"/>
  <c r="I69" i="10"/>
  <c r="G25" i="9" l="1"/>
  <c r="H25" i="9"/>
  <c r="F26" i="9"/>
  <c r="G26" i="9" s="1"/>
  <c r="F101" i="10"/>
  <c r="F102" i="10" s="1"/>
  <c r="I47" i="10"/>
  <c r="F93" i="11" l="1"/>
  <c r="L11" i="10"/>
  <c r="L14" i="10" s="1"/>
  <c r="E13" i="9"/>
  <c r="I39" i="10"/>
  <c r="E15" i="9" l="1"/>
  <c r="H13" i="9"/>
  <c r="D9" i="7"/>
  <c r="D8" i="7"/>
  <c r="D7" i="7"/>
  <c r="D6" i="7"/>
  <c r="D5" i="7"/>
  <c r="D4" i="7"/>
  <c r="D3" i="7"/>
  <c r="H15" i="9" l="1"/>
  <c r="E16" i="9"/>
  <c r="E78" i="10"/>
  <c r="E77" i="10" s="1"/>
  <c r="E81" i="10"/>
  <c r="E26" i="9" l="1"/>
  <c r="H26" i="9" s="1"/>
  <c r="H16" i="9"/>
  <c r="H50" i="11"/>
  <c r="H49" i="11"/>
  <c r="H51" i="11"/>
  <c r="H39" i="11"/>
  <c r="H53" i="11"/>
  <c r="H40" i="11"/>
  <c r="H38" i="11"/>
  <c r="E70" i="10"/>
  <c r="D47" i="11" l="1"/>
  <c r="H48" i="11"/>
  <c r="E60" i="10"/>
  <c r="H47" i="11" l="1"/>
  <c r="H62" i="11"/>
  <c r="I20" i="11"/>
  <c r="I8" i="11"/>
  <c r="G7" i="11"/>
  <c r="G19" i="11"/>
  <c r="E53" i="10"/>
  <c r="G6" i="11" l="1"/>
  <c r="I19" i="11"/>
  <c r="I7" i="11"/>
  <c r="G94" i="11" l="1"/>
  <c r="K6" i="11"/>
  <c r="I6" i="11"/>
  <c r="H60" i="11" l="1"/>
  <c r="H35" i="11"/>
  <c r="H59" i="11"/>
  <c r="H36" i="11"/>
  <c r="H61" i="11"/>
  <c r="D32" i="11"/>
  <c r="H34" i="11"/>
  <c r="E44" i="10"/>
  <c r="E41" i="10"/>
  <c r="E90" i="10"/>
  <c r="E48" i="10"/>
  <c r="E47" i="10" s="1"/>
  <c r="E97" i="10"/>
  <c r="D57" i="11" l="1"/>
  <c r="H58" i="11"/>
  <c r="H33" i="11"/>
  <c r="E89" i="10"/>
  <c r="E88" i="10" s="1"/>
  <c r="E40" i="10"/>
  <c r="E7" i="11"/>
  <c r="H57" i="11" l="1"/>
  <c r="D31" i="11"/>
  <c r="E39" i="10"/>
  <c r="D13" i="9" s="1"/>
  <c r="D14" i="9"/>
  <c r="H32" i="11"/>
  <c r="H20" i="11"/>
  <c r="D19" i="11"/>
  <c r="H19" i="11" s="1"/>
  <c r="E19" i="11"/>
  <c r="E6" i="11" s="1"/>
  <c r="D93" i="11" l="1"/>
  <c r="D102" i="10"/>
  <c r="D15" i="9"/>
  <c r="K11" i="10"/>
  <c r="E101" i="10"/>
  <c r="E102" i="10" s="1"/>
  <c r="H31" i="11"/>
  <c r="H16" i="11"/>
  <c r="D15" i="11"/>
  <c r="H8" i="11"/>
  <c r="D7" i="11"/>
  <c r="E93" i="11" l="1"/>
  <c r="H15" i="11"/>
  <c r="D6" i="11"/>
  <c r="D94" i="11" s="1"/>
  <c r="H7" i="11"/>
  <c r="H6" i="11" l="1"/>
  <c r="E31" i="10"/>
  <c r="E30" i="10" s="1"/>
  <c r="E10" i="10" s="1"/>
  <c r="E94" i="11" l="1"/>
  <c r="D10" i="9"/>
  <c r="D12" i="9" s="1"/>
  <c r="D16" i="9" s="1"/>
  <c r="D26" i="9" s="1"/>
  <c r="K10" i="10"/>
  <c r="K14" i="10" s="1"/>
  <c r="H83" i="11"/>
</calcChain>
</file>

<file path=xl/sharedStrings.xml><?xml version="1.0" encoding="utf-8"?>
<sst xmlns="http://schemas.openxmlformats.org/spreadsheetml/2006/main" count="872" uniqueCount="391">
  <si>
    <t>31</t>
  </si>
  <si>
    <t>18054</t>
  </si>
  <si>
    <t>DECENTRALIZIRANE FUNKCIJE- MINIMALNI FINANCIJSKI STANDARD</t>
  </si>
  <si>
    <t>18054001</t>
  </si>
  <si>
    <t>MATERIJALNI I FINANCIJSKI RASHODI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</si>
  <si>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</si>
  <si>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</si>
  <si>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</si>
  <si>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</si>
  <si>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</si>
  <si>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</si>
  <si>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</si>
  <si>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</si>
  <si>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</si>
  <si>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</si>
  <si>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</si>
  <si>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</si>
  <si>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</si>
  <si>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</si>
  <si>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</si>
  <si>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</si>
  <si>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</si>
  <si>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</si>
  <si>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32229</t>
  </si>
  <si>
    <t>Ostali materijal i sirovine</t>
  </si>
  <si>
    <t>32231</t>
  </si>
  <si>
    <t>Električna energija</t>
  </si>
  <si>
    <t>32241</t>
  </si>
  <si>
    <t>Materijal i dijelovi za tekuće i inveticijsko održavanje građevinskih objekata</t>
  </si>
  <si>
    <t>32242</t>
  </si>
  <si>
    <t>Materijal i dijelovi za tekuće i investicijsko održavanje postrojenja i opreme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</si>
  <si>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</si>
  <si>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</si>
  <si>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</si>
  <si>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</si>
  <si>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</si>
  <si>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</si>
  <si>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</si>
  <si>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</si>
  <si>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</si>
  <si>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</si>
  <si>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</si>
  <si>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</si>
  <si>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</si>
  <si>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</si>
  <si>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32341</t>
  </si>
  <si>
    <t>Opskrba vodom</t>
  </si>
  <si>
    <t>32342</t>
  </si>
  <si>
    <t>Iznošenje i odvoz smeća</t>
  </si>
  <si>
    <t>32349</t>
  </si>
  <si>
    <t>Ostale komunalne usluge</t>
  </si>
  <si>
    <t>32379</t>
  </si>
  <si>
    <t>Ostale intelektualne usluge</t>
  </si>
  <si>
    <t>32381</t>
  </si>
  <si>
    <t>Usluge ažuriranja računalnih baza</t>
  </si>
  <si>
    <t>32389</t>
  </si>
  <si>
    <t>Ostale računalne usluge</t>
  </si>
  <si>
    <t>32396</t>
  </si>
  <si>
    <t>Usluge čuvanja imovine i obveza</t>
  </si>
  <si>
    <t>32399</t>
  </si>
  <si>
    <t>Ostale nespomenute usluge</t>
  </si>
  <si>
    <t>32922</t>
  </si>
  <si>
    <t>Premije osiguranja ostale imovine</t>
  </si>
  <si>
    <t>32931</t>
  </si>
  <si>
    <t>Reprezentacija</t>
  </si>
  <si>
    <t>32941</t>
  </si>
  <si>
    <t>Tuzemne članarine</t>
  </si>
  <si>
    <t>32959</t>
  </si>
  <si>
    <t>Ostale pristojbe i naknade</t>
  </si>
  <si>
    <t>32999</t>
  </si>
  <si>
    <t>Ostali nespomenuti rashodi poslovanja</t>
  </si>
  <si>
    <t>34312</t>
  </si>
  <si>
    <t>Usluge platnog prometa</t>
  </si>
  <si>
    <t>18055</t>
  </si>
  <si>
    <t>18055002</t>
  </si>
  <si>
    <t>OSTALI PROJEKTI U OSNOVNOM ŠKOLSTVU</t>
  </si>
  <si>
    <t>11</t>
  </si>
  <si>
    <t>Opći prihodi i primici</t>
  </si>
  <si>
    <t>37219</t>
  </si>
  <si>
    <t>Ostale naknade iz proračuna u novcu</t>
  </si>
  <si>
    <t>18055006</t>
  </si>
  <si>
    <t>PRODUŽENI BORAVAK</t>
  </si>
  <si>
    <t>31111</t>
  </si>
  <si>
    <t>Plaće za zaposlene</t>
  </si>
  <si>
    <t>31212</t>
  </si>
  <si>
    <t>Nagrade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</si>
  <si>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</si>
  <si>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</si>
  <si>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</si>
  <si>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</si>
  <si>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</si>
  <si>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</si>
  <si>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</si>
  <si>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</si>
  <si>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32121</t>
  </si>
  <si>
    <t>Naknade za prijevoz na posao i s posla</t>
  </si>
  <si>
    <t>18055023</t>
  </si>
  <si>
    <t>STRUČNO RAZVOJNE SLUŽBE</t>
  </si>
  <si>
    <t>18055036</t>
  </si>
  <si>
    <t>ASISTENT U NASTAVI</t>
  </si>
  <si>
    <t>44</t>
  </si>
  <si>
    <t>EU fondovi-pomoći</t>
  </si>
  <si>
    <t>18055040</t>
  </si>
  <si>
    <t>SHEMA ŠKOLSKOG VOĆA</t>
  </si>
  <si>
    <t>32224</t>
  </si>
  <si>
    <t>Namirnice</t>
  </si>
  <si>
    <t>18057</t>
  </si>
  <si>
    <t>18057001</t>
  </si>
  <si>
    <t>ŠKOLSKA OPREMA</t>
  </si>
  <si>
    <t>42211</t>
  </si>
  <si>
    <t>Računala i računalna oprema</t>
  </si>
  <si>
    <t>42411</t>
  </si>
  <si>
    <t>Knjige u knjižnici</t>
  </si>
  <si>
    <t>18054004</t>
  </si>
  <si>
    <t>REDOVNA DJELATNOST OSNOVNOG OBRAZOVANJA</t>
  </si>
  <si>
    <t>49</t>
  </si>
  <si>
    <t>32955</t>
  </si>
  <si>
    <t>Novčana naknada poslodavca zbog nezapošljavanja osoba s invaliditetom</t>
  </si>
  <si>
    <t>25</t>
  </si>
  <si>
    <t>55</t>
  </si>
  <si>
    <t>32363</t>
  </si>
  <si>
    <t>Laboratorijske usluge</t>
  </si>
  <si>
    <t>18055039</t>
  </si>
  <si>
    <t>NABAVA ŠKOLSKIH UDŽBENIKA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</si>
  <si>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</si>
  <si>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</si>
  <si>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</si>
  <si>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</si>
  <si>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</si>
  <si>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</si>
  <si>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32244</t>
  </si>
  <si>
    <t>Ostali materijal i dijelovi za tekuće i investicijsko održavanje</t>
  </si>
  <si>
    <t>32343</t>
  </si>
  <si>
    <t>Deratizacija i dezinsekcija</t>
  </si>
  <si>
    <t>Licence</t>
  </si>
  <si>
    <t>32373</t>
  </si>
  <si>
    <t>Usluge odvjetnika i pravnog savjetovanja</t>
  </si>
  <si>
    <t>32391</t>
  </si>
  <si>
    <t>Grafičke i tiskarske usluge, usluge kopiranja i uvezivanja i slično</t>
  </si>
  <si>
    <t>37221</t>
  </si>
  <si>
    <t>Sufinanciranje cijene prijevoza</t>
  </si>
  <si>
    <t>31332</t>
  </si>
  <si>
    <t>Doprinos za obvezno osiguranje u slučaju nazaposlenosti</t>
  </si>
  <si>
    <t>32361</t>
  </si>
  <si>
    <t>Obvezni i preventivni zdravstveni pregledi zaposlenika</t>
  </si>
  <si>
    <t>Donacije i ostali namjenski prihodi proračunskih korisnika</t>
  </si>
  <si>
    <t>Vlastiti prihodi proračunskih korisnika</t>
  </si>
  <si>
    <t>32312</t>
  </si>
  <si>
    <t>Usluge interneta</t>
  </si>
  <si>
    <t>32353</t>
  </si>
  <si>
    <t>Najamnine za opremu</t>
  </si>
  <si>
    <t>34311</t>
  </si>
  <si>
    <t>Usluge banaka</t>
  </si>
  <si>
    <t>42273</t>
  </si>
  <si>
    <t>Oprema</t>
  </si>
  <si>
    <t>Tekuće pomoći proračunskim korisnicima iz proračuna koji im nije nadležan</t>
  </si>
  <si>
    <t>Plaće po sudskim presudama</t>
  </si>
  <si>
    <t>Prihodi od pruženih usluga</t>
  </si>
  <si>
    <t>Višak</t>
  </si>
  <si>
    <t>Uredski namještaj</t>
  </si>
  <si>
    <t>Uređaji</t>
  </si>
  <si>
    <t>Troškovi sudskih postupaka</t>
  </si>
  <si>
    <t>Doprinosi za obvezno osiguranje u slučaju nezaposlenosti</t>
  </si>
  <si>
    <t>Doprinosi za ozljede na radu</t>
  </si>
  <si>
    <t>Zatezne kamate za poreze</t>
  </si>
  <si>
    <t>Zatezne kamate na doprinose</t>
  </si>
  <si>
    <t>OSNOVNA ŠKOLA IVANA GUNDULIĆA</t>
  </si>
  <si>
    <t>DUBROVNIK</t>
  </si>
  <si>
    <t>Ostale zatezne kamate</t>
  </si>
  <si>
    <t>TEKUĆE I INVESTICIJSKO ODRŽAVANJE IZNAD MINIMALNOG STANDARDA</t>
  </si>
  <si>
    <t>Usluge tekuĆeg i investicijskog održavanja graðevinskih objekata</t>
  </si>
  <si>
    <t>KRUH I PECIVA</t>
  </si>
  <si>
    <t>MESO I MESNE PRERAĐEVINE</t>
  </si>
  <si>
    <t>VOĆE I POVRĆE (BEZ ŠKOLSKOG VOĆA)</t>
  </si>
  <si>
    <t>OSTALE NAMIRNICE</t>
  </si>
  <si>
    <t>MATERIJAL ZA ČIŠĆENJE</t>
  </si>
  <si>
    <t>ELEKTRIČNA ENERGIJA</t>
  </si>
  <si>
    <t>ŠKOLSKO VOĆE</t>
  </si>
  <si>
    <t>32393</t>
  </si>
  <si>
    <t>Uređenje prostora</t>
  </si>
  <si>
    <t>Doprinosi za obvezno ZO - ugovor o djelu</t>
  </si>
  <si>
    <t>Naknada za smještaj na službenom putu u zemlji</t>
  </si>
  <si>
    <t>Naknada za prijevoz na službenom putu u zemlji</t>
  </si>
  <si>
    <t>32372</t>
  </si>
  <si>
    <t>Ugovori o djelu</t>
  </si>
  <si>
    <t>42231</t>
  </si>
  <si>
    <t>Oprema za grijanje, ventilaciju i hlađenje</t>
  </si>
  <si>
    <t xml:space="preserve">Namirnice </t>
  </si>
  <si>
    <t>Grafičke i tiskarske usluge, usluge kopiranja, uvezivanja i slično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</si>
  <si>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</si>
  <si>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</si>
  <si>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</si>
  <si>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</si>
  <si>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</si>
  <si>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</si>
  <si>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financijski rashodi</t>
  </si>
  <si>
    <t>Rashodi za nabavu proizvedene dugotrajne imovine</t>
  </si>
  <si>
    <t>Postrojenja i oprema</t>
  </si>
  <si>
    <t>Troškovi sudskog postupka</t>
  </si>
  <si>
    <t>Zatezne kamate za doprinose iz i na</t>
  </si>
  <si>
    <t>Zatezne kamate na poreze i prireze</t>
  </si>
  <si>
    <t>Doprinos za obv.osig. U slučaju nezaposlenosti</t>
  </si>
  <si>
    <t>32141</t>
  </si>
  <si>
    <t>Naknada za korištenje privatnog automobila u službene svrhe</t>
  </si>
  <si>
    <t>Dop.za obvezno os.u slučaju nezaposl.</t>
  </si>
  <si>
    <t>34339</t>
  </si>
  <si>
    <t>Naknade troškova osobama izvan radnog odnosa</t>
  </si>
  <si>
    <t>I. OPĆI DIO</t>
  </si>
  <si>
    <t>INDEKS</t>
  </si>
  <si>
    <t>PRIHODI POSLOVANJA</t>
  </si>
  <si>
    <t>PRIHODI OD PRODAJE NEFINANCIJSKE IMOVINE</t>
  </si>
  <si>
    <t>RASHODI ZA NABAVU NEFINANCIJSKE IMOVINE</t>
  </si>
  <si>
    <t>RAZLIKA - VIŠAK / MANJAK</t>
  </si>
  <si>
    <t>NETO FINANCIRANJE</t>
  </si>
  <si>
    <t>BROJČANA OZNAKA I NAZIV RAČUNA PRIHODA I RAHODA</t>
  </si>
  <si>
    <t>Pomoći iz inozemstva(darovnice) i od subjekata unutar općeg proračuna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</si>
  <si>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</si>
  <si>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</si>
  <si>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</si>
  <si>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</si>
  <si>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</si>
  <si>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</si>
  <si>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</si>
  <si>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</si>
  <si>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</si>
  <si>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</si>
  <si>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Višak/manjak prihoda</t>
  </si>
  <si>
    <t>Prihodi od prodaje proizvedene dugotrajne imovine</t>
  </si>
  <si>
    <t>311</t>
  </si>
  <si>
    <t>Plaće za redovan rad</t>
  </si>
  <si>
    <t>312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</si>
  <si>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</si>
  <si>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</si>
  <si>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</si>
  <si>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</si>
  <si>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</si>
  <si>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</si>
  <si>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</si>
  <si>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</si>
  <si>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</si>
  <si>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</si>
  <si>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</si>
  <si>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</si>
  <si>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</si>
  <si>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</si>
  <si>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</si>
  <si>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</si>
  <si>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 i norme</t>
  </si>
  <si>
    <t>Pristojbe i naknade</t>
  </si>
  <si>
    <t>Bankarske usluge i usluge platnog prometa</t>
  </si>
  <si>
    <t>Uredska oprema i namještaj</t>
  </si>
  <si>
    <t>Komunikacijska oprema</t>
  </si>
  <si>
    <t>Oprema za održavanje i zaštitu</t>
  </si>
  <si>
    <t xml:space="preserve">Pomoći proračunskim korisnicima iz proračuna koji im nije nadležan </t>
  </si>
  <si>
    <t>Kapitalne pomoći proračunskim korisnicima iz proračuna koji im nije nadležan</t>
  </si>
  <si>
    <t>Prihodi od prodaje proizvoda i robe</t>
  </si>
  <si>
    <t>Tekuće donacije</t>
  </si>
  <si>
    <t>Kapitalne donacije</t>
  </si>
  <si>
    <t>Prihodi iz  nadležnog proračuna za financiranje rashoda poslovanja</t>
  </si>
  <si>
    <t>Prihodi iz nadležnog proračuna za financiranje rashoda za nabavu nefinancijske imovine</t>
  </si>
  <si>
    <t>Stambeni objekti</t>
  </si>
  <si>
    <t xml:space="preserve">Prihodi iz nadležnog proračuna za financiranje redovne djelatnosti proračunskih
korisnika </t>
  </si>
  <si>
    <t>Prihodi iz nadležnog proračuna i od HZZO-a na temelju ugovornih obveza</t>
  </si>
  <si>
    <t xml:space="preserve">Donacije od pravnih i fizičkih osoba izvan općeg proračuna i povrat donacija po protestiranim jamstvima </t>
  </si>
  <si>
    <t>Prihodi od prodaje proizvoda i robe te pruženih usluga</t>
  </si>
  <si>
    <t>Prihodi od prodaje proizvoda i robe te pruženih usluga, i prihodi od donacija te povrati po protestiranim jamstvima</t>
  </si>
  <si>
    <t>Prihodi od prodaje građevinskih objekata</t>
  </si>
  <si>
    <t>Ostale naknade troškova zaposlenima</t>
  </si>
  <si>
    <t>Materijal i sirovine</t>
  </si>
  <si>
    <t>3296</t>
  </si>
  <si>
    <t xml:space="preserve">Ostali nespomenuti rashodi poslovanja </t>
  </si>
  <si>
    <t xml:space="preserve">Zatezne kamate </t>
  </si>
  <si>
    <t xml:space="preserve">Naknade građanima i kućanstvima u novcu </t>
  </si>
  <si>
    <t xml:space="preserve">RASHODI POSLOVANJA </t>
  </si>
  <si>
    <t xml:space="preserve">Rashodi za zaposlene </t>
  </si>
  <si>
    <t xml:space="preserve">Plaće (bruto) </t>
  </si>
  <si>
    <t xml:space="preserve">Doprinosi na plaće </t>
  </si>
  <si>
    <t xml:space="preserve">Materijalni rashodi </t>
  </si>
  <si>
    <t xml:space="preserve">Naknade troškova zaposlenima </t>
  </si>
  <si>
    <t xml:space="preserve">Rashodi za materijal i energiju </t>
  </si>
  <si>
    <t xml:space="preserve">Rashodi za usluge </t>
  </si>
  <si>
    <t xml:space="preserve">Financijski rashodi </t>
  </si>
  <si>
    <t xml:space="preserve">Naknade građanima i kućanstvima na temelju osiguranja i druge naknade </t>
  </si>
  <si>
    <t>6=5/2*100</t>
  </si>
  <si>
    <t>6=5/4*100</t>
  </si>
  <si>
    <t xml:space="preserve"> </t>
  </si>
  <si>
    <t xml:space="preserve">Ostale naknade građanima i kućanstvima iz proračuna </t>
  </si>
  <si>
    <t xml:space="preserve">Instrumenti, uređaji i strojevi </t>
  </si>
  <si>
    <t>Sportska i glazbena oprema</t>
  </si>
  <si>
    <t>Uređaji, strojevi i oprema za ostale namjene</t>
  </si>
  <si>
    <t>Knjige, umjetnička djela i ostale izložbene vrijednosti (AOP 378 do 381)</t>
  </si>
  <si>
    <t xml:space="preserve">Knjige </t>
  </si>
  <si>
    <t>BROJČANA OZNAKA I NAZIV IZVORA FINANCIRANJA</t>
  </si>
  <si>
    <t>UKUPNO PO IZVORIMA (PRIHODI )</t>
  </si>
  <si>
    <t>Pomoći proračunu iz drugih proračuna</t>
  </si>
  <si>
    <t>Vlastiti prihodi</t>
  </si>
  <si>
    <t>Prihodi za posebne namjene</t>
  </si>
  <si>
    <t>Donacije i ostali namjenski prihod proračunskih korisnika</t>
  </si>
  <si>
    <t>Pomoli iz drugih proračuna za plaće te ostale rashode za zaposlene</t>
  </si>
  <si>
    <t>EU fondovi - Pomoći</t>
  </si>
  <si>
    <t>Namjenske tekuće pomoći</t>
  </si>
  <si>
    <t>UKUPNO PO IZVORIMA (Rashodi)</t>
  </si>
  <si>
    <t>Ostali rashodi za službena putovanja</t>
  </si>
  <si>
    <t>Pomoći iz drugih proračuna za plaće te ostale rashode za zaposlene</t>
  </si>
  <si>
    <t>Pomoći proračunskim korisnicima iz proračuna koji im nije nadležan</t>
  </si>
  <si>
    <t>Donacije pravnih i fizičkih osoba izvan općeg područja</t>
  </si>
  <si>
    <t>Ostale naknade iz proračuna kućanstvima</t>
  </si>
  <si>
    <t xml:space="preserve">Višak  </t>
  </si>
  <si>
    <t>Vlastiti rashodi</t>
  </si>
  <si>
    <t>Naknade troškova službenog puta</t>
  </si>
  <si>
    <t>32119</t>
  </si>
  <si>
    <t>32132</t>
  </si>
  <si>
    <t>Tečajevi i stručni ispiti</t>
  </si>
  <si>
    <t>Otpremnine</t>
  </si>
  <si>
    <t>DECENTRALIZIRANE FUNKCIJE - IZNAD MINIMALNOG FINANCIJSKOG STANDARDA</t>
  </si>
  <si>
    <t>42262</t>
  </si>
  <si>
    <t>Glazbeni instrumenti i oprema</t>
  </si>
  <si>
    <t>Strojevi</t>
  </si>
  <si>
    <t>KAPITALNO ULAGANJE U ŠKOLSTVO - IZNAD MINIMALNOG FINANCIJSKOG STANDARDA</t>
  </si>
  <si>
    <t>KONTROLA:</t>
  </si>
  <si>
    <t> Zakonom je propisana obveza davanja Izjave o fiskalnoj odgovornosti kojom čelinik povrđuje</t>
  </si>
  <si>
    <t>1. zakonito, namjensko i svrhovito korištenje sredstava,</t>
  </si>
  <si>
    <t>2. učinkovito i djelotvorno funkcioniranje sustava unutarnjih kontrola u okviru proračunom odnosno financijskim planom utvrđenih sredstava.</t>
  </si>
  <si>
    <t>Izjava je predana u skadu sa zakonskim rokovima.</t>
  </si>
  <si>
    <t>Jedno od pitanja u Izjavi o fiskalnoj odgovornosti je I izvršavanje obveze predaje godišnjeg izvještaja o izvršenju financijskog plana.</t>
  </si>
  <si>
    <t>Izvještaj je napravljen I biti će stavljen na web stranicu škole te poslan osnivaču. Uz izvještaj je priloženo i obrazloženje.</t>
  </si>
  <si>
    <t>634</t>
  </si>
  <si>
    <t xml:space="preserve">Pomoći od izvanproračunskih korisnika </t>
  </si>
  <si>
    <t>Tekuće pomoći od izvanproračunskih korisnika</t>
  </si>
  <si>
    <t>Naknade građanima i kućanstvima u naravi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</si>
  <si>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</si>
  <si>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</si>
  <si>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</si>
  <si>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</si>
  <si>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</si>
  <si>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</si>
  <si>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SAŽETAK RAČUNA PRIHODA I RASHODA</t>
  </si>
  <si>
    <t>SAŽETAK  RAČUNA PRIHODA I RASHODA I RAČUNA FINANCIRANJA</t>
  </si>
  <si>
    <t>SAŽETAK RAČUNA FINANCIRANJA</t>
  </si>
  <si>
    <t>BROJČANA OZNAKA I NAZIV</t>
  </si>
  <si>
    <t>8 PRIMICI OD FINANANCIJSKE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</si>
  <si>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</si>
  <si>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</si>
  <si>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</si>
  <si>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</si>
  <si>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</si>
  <si>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</si>
  <si>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</si>
  <si>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IZVJEŠTAJ O PRIHODIMA I RASHODIMA PREMA IZVORIMA FINANCIRANJA</t>
  </si>
  <si>
    <t>Ostale tekuće donacije u naravi</t>
  </si>
  <si>
    <t>18055043</t>
  </si>
  <si>
    <t>PREHRANA ZA UČENIKE U OSNOVNIM ŠKOLAMA</t>
  </si>
  <si>
    <t>UČENIČKA NATJECANJA OSNOVNIH ŠKOLA</t>
  </si>
  <si>
    <t>32411</t>
  </si>
  <si>
    <t xml:space="preserve">Ostali rashodi   </t>
  </si>
  <si>
    <t>Tekuće donacije u naravi</t>
  </si>
  <si>
    <t xml:space="preserve">Tekuće donacije </t>
  </si>
  <si>
    <t xml:space="preserve">rashodi </t>
  </si>
  <si>
    <t>prihodi</t>
  </si>
  <si>
    <t>Tekuće pomoći</t>
  </si>
  <si>
    <t>POLUGODIŠNJI IZVJEŠTAJ O IZVRŠENJU FINANCIJSKOG PLANA ZA 2024.G.</t>
  </si>
  <si>
    <t>SRPANJ 2024.g.</t>
  </si>
  <si>
    <t>IZVRŠENJE
1-6 2023.</t>
  </si>
  <si>
    <t>PLAN 2024.</t>
  </si>
  <si>
    <t>TEKUĆI PLAN 2024.</t>
  </si>
  <si>
    <t>IZVRŠENJE
1-6 2024.</t>
  </si>
  <si>
    <t>Službena,radna i zaštitna odjeća i obuća</t>
  </si>
  <si>
    <t>42261</t>
  </si>
  <si>
    <t>Sportska oprema</t>
  </si>
  <si>
    <t>312199</t>
  </si>
  <si>
    <t>Pomoć-rođenje djeteta</t>
  </si>
  <si>
    <t>Usluge čuvanja imovine i osoba</t>
  </si>
  <si>
    <t>42233</t>
  </si>
  <si>
    <t>Oprema za protupžarnu zaštitu (osim vozila)</t>
  </si>
  <si>
    <t xml:space="preserve">Naknade za bolest, invalidnost i smrtni slučaj - pomoć </t>
  </si>
  <si>
    <t>REGRES ZA GOD.ODMOR</t>
  </si>
  <si>
    <t>IZVOR 11</t>
  </si>
  <si>
    <t>IZVOR 22</t>
  </si>
  <si>
    <t>IZVOR 31</t>
  </si>
  <si>
    <t>IZVOR 42</t>
  </si>
  <si>
    <t>IZVOR 44</t>
  </si>
  <si>
    <t>IZVOR 49</t>
  </si>
  <si>
    <t>IZVOR 25</t>
  </si>
  <si>
    <t>IZVOR 55</t>
  </si>
  <si>
    <t>IZVOR 29</t>
  </si>
  <si>
    <t>IZVRŠENJE FINANCIJSKOG PLANA OSNOVNE ŠKOLE IVANA GUNDULIĆA DUBROVNIK
ZA 2024. GODINU</t>
  </si>
  <si>
    <t>1</t>
  </si>
  <si>
    <t>5</t>
  </si>
  <si>
    <t>II. POSEBNI DIO</t>
  </si>
  <si>
    <t>IZVJEŠTAJ PO PROGRAMSKOJ KLASIFIKACIJI</t>
  </si>
  <si>
    <t>Izvor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</si>
</sst>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39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Geneva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4">
    <xf numFmtId="0" fontId="0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/>
    <xf numFmtId="0" fontId="15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0" fontId="4" fillId="0" borderId="0" xfId="1" applyAlignment="1">
      <alignment horizontal="center" vertical="center"/>
    </xf>
    <xf numFmtId="0" fontId="4" fillId="0" borderId="0" xfId="1"/>
    <xf numFmtId="4" fontId="0" fillId="0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3" fillId="0" borderId="0" xfId="2"/>
    <xf numFmtId="4" fontId="3" fillId="0" borderId="0" xfId="2" applyNumberFormat="1"/>
    <xf numFmtId="49" fontId="0" fillId="0" borderId="2" xfId="0" applyNumberFormat="1" applyFill="1" applyBorder="1"/>
    <xf numFmtId="0" fontId="17" fillId="0" borderId="0" xfId="5" applyFont="1" applyBorder="1"/>
    <xf numFmtId="3" fontId="19" fillId="0" borderId="0" xfId="6" applyNumberFormat="1" applyFont="1" applyFill="1" applyBorder="1" applyAlignment="1" applyProtection="1"/>
    <xf numFmtId="3" fontId="17" fillId="0" borderId="0" xfId="5" applyNumberFormat="1" applyFont="1" applyBorder="1"/>
    <xf numFmtId="0" fontId="22" fillId="0" borderId="0" xfId="6" quotePrefix="1" applyNumberFormat="1" applyFont="1" applyFill="1" applyBorder="1" applyAlignment="1" applyProtection="1">
      <alignment horizontal="left" wrapText="1"/>
    </xf>
    <xf numFmtId="0" fontId="21" fillId="0" borderId="0" xfId="6" quotePrefix="1" applyFont="1" applyBorder="1" applyAlignment="1">
      <alignment horizontal="left" wrapText="1"/>
    </xf>
    <xf numFmtId="3" fontId="21" fillId="0" borderId="0" xfId="6" applyNumberFormat="1" applyFont="1" applyFill="1" applyBorder="1" applyAlignment="1" applyProtection="1">
      <alignment horizontal="right" wrapText="1"/>
    </xf>
    <xf numFmtId="4" fontId="21" fillId="0" borderId="0" xfId="6" applyNumberFormat="1" applyFont="1" applyFill="1" applyBorder="1" applyAlignment="1" applyProtection="1">
      <alignment horizontal="center" wrapText="1"/>
    </xf>
    <xf numFmtId="4" fontId="19" fillId="0" borderId="0" xfId="6" applyNumberFormat="1" applyFont="1" applyFill="1" applyBorder="1" applyAlignment="1" applyProtection="1">
      <alignment horizontal="center"/>
    </xf>
    <xf numFmtId="0" fontId="17" fillId="0" borderId="0" xfId="5" applyFont="1" applyBorder="1" applyAlignment="1">
      <alignment horizontal="center"/>
    </xf>
    <xf numFmtId="0" fontId="22" fillId="0" borderId="5" xfId="6" quotePrefix="1" applyFont="1" applyBorder="1" applyAlignment="1">
      <alignment horizontal="center" vertical="center" wrapText="1"/>
    </xf>
    <xf numFmtId="4" fontId="23" fillId="0" borderId="4" xfId="7" applyNumberFormat="1" applyFont="1" applyBorder="1" applyAlignment="1">
      <alignment horizontal="center" vertical="center" wrapText="1"/>
    </xf>
    <xf numFmtId="0" fontId="24" fillId="0" borderId="0" xfId="5" applyFont="1" applyBorder="1"/>
    <xf numFmtId="0" fontId="25" fillId="0" borderId="0" xfId="5" applyFont="1" applyBorder="1"/>
    <xf numFmtId="0" fontId="19" fillId="0" borderId="5" xfId="6" quotePrefix="1" applyFont="1" applyBorder="1" applyAlignment="1">
      <alignment horizontal="center" vertical="center" wrapText="1"/>
    </xf>
    <xf numFmtId="3" fontId="24" fillId="0" borderId="4" xfId="7" applyNumberFormat="1" applyFont="1" applyBorder="1" applyAlignment="1">
      <alignment horizontal="center" vertical="center" wrapText="1"/>
    </xf>
    <xf numFmtId="0" fontId="22" fillId="0" borderId="5" xfId="6" quotePrefix="1" applyFont="1" applyBorder="1" applyAlignment="1">
      <alignment horizontal="left" wrapText="1"/>
    </xf>
    <xf numFmtId="3" fontId="22" fillId="0" borderId="4" xfId="6" applyNumberFormat="1" applyFont="1" applyFill="1" applyBorder="1" applyAlignment="1" applyProtection="1">
      <alignment horizontal="right"/>
    </xf>
    <xf numFmtId="3" fontId="24" fillId="0" borderId="0" xfId="5" applyNumberFormat="1" applyFont="1" applyBorder="1"/>
    <xf numFmtId="4" fontId="24" fillId="0" borderId="0" xfId="5" applyNumberFormat="1" applyFont="1" applyFill="1" applyBorder="1" applyAlignment="1">
      <alignment vertical="center"/>
    </xf>
    <xf numFmtId="3" fontId="22" fillId="0" borderId="4" xfId="6" applyNumberFormat="1" applyFont="1" applyFill="1" applyBorder="1" applyAlignment="1" applyProtection="1">
      <alignment horizontal="right" vertical="center" wrapText="1"/>
    </xf>
    <xf numFmtId="3" fontId="22" fillId="0" borderId="4" xfId="6" applyNumberFormat="1" applyFont="1" applyFill="1" applyBorder="1" applyAlignment="1" applyProtection="1">
      <alignment horizontal="right" wrapText="1"/>
    </xf>
    <xf numFmtId="0" fontId="24" fillId="0" borderId="0" xfId="8" applyFont="1" applyFill="1" applyBorder="1"/>
    <xf numFmtId="0" fontId="23" fillId="0" borderId="5" xfId="8" applyFont="1" applyFill="1" applyBorder="1" applyAlignment="1">
      <alignment horizontal="center" vertical="center" wrapText="1"/>
    </xf>
    <xf numFmtId="0" fontId="23" fillId="0" borderId="6" xfId="8" applyFont="1" applyFill="1" applyBorder="1" applyAlignment="1">
      <alignment horizontal="center" vertical="center" wrapText="1"/>
    </xf>
    <xf numFmtId="4" fontId="23" fillId="0" borderId="6" xfId="7" applyNumberFormat="1" applyFont="1" applyBorder="1" applyAlignment="1">
      <alignment horizontal="center" vertical="center" wrapText="1"/>
    </xf>
    <xf numFmtId="0" fontId="23" fillId="0" borderId="0" xfId="8" applyFont="1" applyFill="1" applyBorder="1"/>
    <xf numFmtId="0" fontId="24" fillId="0" borderId="0" xfId="8" applyFont="1" applyFill="1" applyBorder="1" applyAlignment="1">
      <alignment horizontal="center"/>
    </xf>
    <xf numFmtId="3" fontId="24" fillId="0" borderId="0" xfId="8" applyNumberFormat="1" applyFont="1" applyFill="1" applyBorder="1" applyAlignment="1">
      <alignment horizontal="right"/>
    </xf>
    <xf numFmtId="4" fontId="24" fillId="0" borderId="0" xfId="8" applyNumberFormat="1" applyFont="1" applyFill="1" applyBorder="1" applyAlignment="1">
      <alignment horizontal="right"/>
    </xf>
    <xf numFmtId="3" fontId="24" fillId="0" borderId="0" xfId="8" applyNumberFormat="1" applyFont="1" applyFill="1" applyBorder="1"/>
    <xf numFmtId="0" fontId="23" fillId="0" borderId="4" xfId="8" applyFont="1" applyFill="1" applyBorder="1" applyAlignment="1">
      <alignment horizontal="left"/>
    </xf>
    <xf numFmtId="0" fontId="22" fillId="0" borderId="4" xfId="9" applyFont="1" applyFill="1" applyBorder="1" applyAlignment="1">
      <alignment horizontal="left" wrapText="1"/>
    </xf>
    <xf numFmtId="3" fontId="23" fillId="0" borderId="4" xfId="8" applyNumberFormat="1" applyFont="1" applyFill="1" applyBorder="1" applyAlignment="1">
      <alignment horizontal="right"/>
    </xf>
    <xf numFmtId="3" fontId="22" fillId="0" borderId="4" xfId="9" applyNumberFormat="1" applyFont="1" applyFill="1" applyBorder="1" applyAlignment="1">
      <alignment horizontal="right" wrapText="1"/>
    </xf>
    <xf numFmtId="0" fontId="19" fillId="0" borderId="4" xfId="9" applyFont="1" applyFill="1" applyBorder="1" applyAlignment="1">
      <alignment horizontal="left" wrapText="1"/>
    </xf>
    <xf numFmtId="3" fontId="19" fillId="0" borderId="4" xfId="9" applyNumberFormat="1" applyFont="1" applyFill="1" applyBorder="1" applyAlignment="1">
      <alignment horizontal="right" wrapText="1"/>
    </xf>
    <xf numFmtId="0" fontId="24" fillId="0" borderId="4" xfId="8" applyFont="1" applyFill="1" applyBorder="1" applyAlignment="1">
      <alignment horizontal="left"/>
    </xf>
    <xf numFmtId="3" fontId="24" fillId="0" borderId="4" xfId="8" applyNumberFormat="1" applyFont="1" applyFill="1" applyBorder="1" applyAlignment="1">
      <alignment horizontal="right"/>
    </xf>
    <xf numFmtId="0" fontId="22" fillId="0" borderId="4" xfId="10" applyFont="1" applyFill="1" applyBorder="1" applyAlignment="1">
      <alignment horizontal="left" wrapText="1"/>
    </xf>
    <xf numFmtId="0" fontId="19" fillId="0" borderId="4" xfId="10" applyFont="1" applyFill="1" applyBorder="1" applyAlignment="1">
      <alignment horizontal="left" wrapText="1"/>
    </xf>
    <xf numFmtId="0" fontId="22" fillId="0" borderId="4" xfId="11" applyFont="1" applyFill="1" applyBorder="1" applyAlignment="1">
      <alignment horizontal="left" wrapText="1"/>
    </xf>
    <xf numFmtId="0" fontId="19" fillId="0" borderId="4" xfId="11" applyFont="1" applyFill="1" applyBorder="1" applyAlignment="1">
      <alignment horizontal="left" wrapText="1"/>
    </xf>
    <xf numFmtId="9" fontId="23" fillId="0" borderId="4" xfId="3" applyFont="1" applyFill="1" applyBorder="1" applyAlignment="1">
      <alignment horizontal="center"/>
    </xf>
    <xf numFmtId="0" fontId="28" fillId="0" borderId="5" xfId="8" applyFont="1" applyFill="1" applyBorder="1" applyAlignment="1">
      <alignment horizontal="center" vertical="center" wrapText="1"/>
    </xf>
    <xf numFmtId="0" fontId="28" fillId="0" borderId="7" xfId="8" applyFont="1" applyFill="1" applyBorder="1" applyAlignment="1">
      <alignment horizontal="center" vertical="center" wrapText="1"/>
    </xf>
    <xf numFmtId="0" fontId="29" fillId="0" borderId="5" xfId="6" quotePrefix="1" applyFont="1" applyBorder="1" applyAlignment="1">
      <alignment horizontal="center" vertical="center" wrapText="1"/>
    </xf>
    <xf numFmtId="3" fontId="30" fillId="0" borderId="4" xfId="7" applyNumberFormat="1" applyFont="1" applyBorder="1" applyAlignment="1">
      <alignment horizontal="center" vertical="center" wrapText="1"/>
    </xf>
    <xf numFmtId="4" fontId="30" fillId="0" borderId="4" xfId="7" applyNumberFormat="1" applyFont="1" applyBorder="1" applyAlignment="1">
      <alignment horizontal="center" vertical="center" wrapText="1"/>
    </xf>
    <xf numFmtId="0" fontId="27" fillId="2" borderId="4" xfId="8" applyFont="1" applyFill="1" applyBorder="1" applyAlignment="1">
      <alignment horizontal="left"/>
    </xf>
    <xf numFmtId="0" fontId="21" fillId="2" borderId="4" xfId="10" applyFont="1" applyFill="1" applyBorder="1" applyAlignment="1">
      <alignment horizontal="left" wrapText="1"/>
    </xf>
    <xf numFmtId="3" fontId="27" fillId="2" borderId="4" xfId="8" applyNumberFormat="1" applyFont="1" applyFill="1" applyBorder="1" applyAlignment="1">
      <alignment horizontal="right"/>
    </xf>
    <xf numFmtId="0" fontId="27" fillId="0" borderId="0" xfId="8" applyFont="1" applyFill="1" applyBorder="1"/>
    <xf numFmtId="0" fontId="21" fillId="2" borderId="4" xfId="9" applyFont="1" applyFill="1" applyBorder="1" applyAlignment="1">
      <alignment horizontal="left" wrapText="1"/>
    </xf>
    <xf numFmtId="9" fontId="27" fillId="2" borderId="4" xfId="3" applyFont="1" applyFill="1" applyBorder="1" applyAlignment="1">
      <alignment horizontal="center"/>
    </xf>
    <xf numFmtId="9" fontId="24" fillId="0" borderId="4" xfId="3" applyFont="1" applyFill="1" applyBorder="1" applyAlignment="1">
      <alignment horizontal="center"/>
    </xf>
    <xf numFmtId="9" fontId="22" fillId="0" borderId="4" xfId="3" applyFont="1" applyFill="1" applyBorder="1" applyAlignment="1" applyProtection="1">
      <alignment horizontal="center" vertical="center"/>
    </xf>
    <xf numFmtId="0" fontId="24" fillId="0" borderId="0" xfId="5" applyFont="1"/>
    <xf numFmtId="0" fontId="23" fillId="0" borderId="5" xfId="5" applyFont="1" applyFill="1" applyBorder="1" applyAlignment="1">
      <alignment horizontal="center" vertical="center" wrapText="1"/>
    </xf>
    <xf numFmtId="0" fontId="23" fillId="0" borderId="6" xfId="5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3" fillId="0" borderId="4" xfId="5" applyFont="1" applyFill="1" applyBorder="1" applyAlignment="1">
      <alignment horizontal="left" vertical="center"/>
    </xf>
    <xf numFmtId="0" fontId="22" fillId="0" borderId="4" xfId="9" applyFont="1" applyFill="1" applyBorder="1" applyAlignment="1">
      <alignment horizontal="left" vertical="center" wrapText="1"/>
    </xf>
    <xf numFmtId="3" fontId="22" fillId="0" borderId="4" xfId="9" applyNumberFormat="1" applyFont="1" applyFill="1" applyBorder="1" applyAlignment="1">
      <alignment horizontal="right" vertical="center" wrapText="1"/>
    </xf>
    <xf numFmtId="3" fontId="24" fillId="0" borderId="0" xfId="5" applyNumberFormat="1" applyFont="1"/>
    <xf numFmtId="4" fontId="24" fillId="0" borderId="0" xfId="5" applyNumberFormat="1" applyFont="1"/>
    <xf numFmtId="0" fontId="23" fillId="0" borderId="4" xfId="5" applyFont="1" applyFill="1" applyBorder="1" applyAlignment="1">
      <alignment horizontal="left"/>
    </xf>
    <xf numFmtId="0" fontId="24" fillId="0" borderId="0" xfId="5" applyFont="1" applyAlignment="1"/>
    <xf numFmtId="0" fontId="24" fillId="0" borderId="4" xfId="5" applyFont="1" applyFill="1" applyBorder="1" applyAlignment="1">
      <alignment horizontal="left"/>
    </xf>
    <xf numFmtId="3" fontId="23" fillId="0" borderId="4" xfId="5" applyNumberFormat="1" applyFont="1" applyFill="1" applyBorder="1" applyAlignment="1">
      <alignment horizontal="right"/>
    </xf>
    <xf numFmtId="3" fontId="24" fillId="0" borderId="4" xfId="5" applyNumberFormat="1" applyFont="1" applyFill="1" applyBorder="1" applyAlignment="1">
      <alignment horizontal="right"/>
    </xf>
    <xf numFmtId="3" fontId="23" fillId="0" borderId="4" xfId="5" applyNumberFormat="1" applyFont="1" applyBorder="1" applyAlignment="1"/>
    <xf numFmtId="0" fontId="23" fillId="0" borderId="0" xfId="5" applyFont="1" applyAlignment="1"/>
    <xf numFmtId="9" fontId="23" fillId="0" borderId="4" xfId="3" applyFont="1" applyFill="1" applyBorder="1" applyAlignment="1">
      <alignment horizontal="center" vertical="center"/>
    </xf>
    <xf numFmtId="0" fontId="24" fillId="0" borderId="0" xfId="5" applyFont="1" applyAlignment="1">
      <alignment vertical="center"/>
    </xf>
    <xf numFmtId="3" fontId="24" fillId="0" borderId="0" xfId="5" applyNumberFormat="1" applyFont="1" applyAlignment="1"/>
    <xf numFmtId="49" fontId="23" fillId="0" borderId="5" xfId="5" applyNumberFormat="1" applyFont="1" applyFill="1" applyBorder="1" applyAlignment="1">
      <alignment horizontal="center" vertical="center" wrapText="1"/>
    </xf>
    <xf numFmtId="49" fontId="23" fillId="0" borderId="6" xfId="5" applyNumberFormat="1" applyFont="1" applyFill="1" applyBorder="1" applyAlignment="1">
      <alignment horizontal="center" vertical="center" wrapText="1"/>
    </xf>
    <xf numFmtId="49" fontId="23" fillId="0" borderId="6" xfId="7" applyNumberFormat="1" applyFont="1" applyBorder="1" applyAlignment="1">
      <alignment horizontal="center" vertical="center" wrapText="1"/>
    </xf>
    <xf numFmtId="49" fontId="20" fillId="0" borderId="4" xfId="7" applyNumberFormat="1" applyFont="1" applyBorder="1" applyAlignment="1">
      <alignment horizontal="center" vertical="center" wrapText="1"/>
    </xf>
    <xf numFmtId="4" fontId="24" fillId="0" borderId="0" xfId="8" applyNumberFormat="1" applyFont="1" applyFill="1" applyBorder="1"/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8" xfId="0" applyFill="1" applyBorder="1"/>
    <xf numFmtId="3" fontId="27" fillId="0" borderId="0" xfId="8" applyNumberFormat="1" applyFont="1" applyFill="1" applyBorder="1"/>
    <xf numFmtId="0" fontId="24" fillId="0" borderId="0" xfId="5" applyFont="1" applyAlignment="1">
      <alignment horizontal="center"/>
    </xf>
    <xf numFmtId="3" fontId="27" fillId="0" borderId="0" xfId="8" applyNumberFormat="1" applyFont="1" applyFill="1" applyBorder="1" applyAlignment="1">
      <alignment horizontal="center"/>
    </xf>
    <xf numFmtId="3" fontId="23" fillId="0" borderId="0" xfId="8" applyNumberFormat="1" applyFont="1" applyFill="1" applyBorder="1"/>
    <xf numFmtId="0" fontId="27" fillId="0" borderId="0" xfId="8" applyFont="1" applyFill="1" applyBorder="1" applyAlignment="1">
      <alignment horizontal="center" vertical="center"/>
    </xf>
    <xf numFmtId="0" fontId="27" fillId="0" borderId="1" xfId="5" applyFont="1" applyFill="1" applyBorder="1" applyAlignment="1">
      <alignment horizontal="center" vertical="center"/>
    </xf>
    <xf numFmtId="0" fontId="22" fillId="3" borderId="5" xfId="6" quotePrefix="1" applyFont="1" applyFill="1" applyBorder="1" applyAlignment="1">
      <alignment horizontal="left" wrapText="1"/>
    </xf>
    <xf numFmtId="3" fontId="22" fillId="3" borderId="4" xfId="6" applyNumberFormat="1" applyFont="1" applyFill="1" applyBorder="1" applyAlignment="1" applyProtection="1">
      <alignment horizontal="right" vertical="center" wrapText="1"/>
    </xf>
    <xf numFmtId="9" fontId="22" fillId="3" borderId="4" xfId="3" applyFont="1" applyFill="1" applyBorder="1" applyAlignment="1" applyProtection="1">
      <alignment horizontal="center" vertical="center"/>
    </xf>
    <xf numFmtId="3" fontId="22" fillId="3" borderId="4" xfId="6" applyNumberFormat="1" applyFont="1" applyFill="1" applyBorder="1" applyAlignment="1" applyProtection="1">
      <alignment horizontal="right" wrapText="1"/>
    </xf>
    <xf numFmtId="0" fontId="33" fillId="0" borderId="0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36" fillId="0" borderId="0" xfId="0" applyFont="1" applyAlignment="1">
      <alignment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2" fillId="0" borderId="5" xfId="6" quotePrefix="1" applyFont="1" applyFill="1" applyBorder="1" applyAlignment="1">
      <alignment horizontal="left" wrapText="1"/>
    </xf>
    <xf numFmtId="0" fontId="33" fillId="4" borderId="0" xfId="0" applyNumberFormat="1" applyFont="1" applyFill="1" applyBorder="1" applyAlignment="1" applyProtection="1">
      <alignment vertical="center" wrapText="1"/>
    </xf>
    <xf numFmtId="0" fontId="34" fillId="4" borderId="0" xfId="0" applyNumberFormat="1" applyFont="1" applyFill="1" applyBorder="1" applyAlignment="1" applyProtection="1">
      <alignment vertical="center" wrapText="1"/>
    </xf>
    <xf numFmtId="0" fontId="31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right" vertical="center"/>
    </xf>
    <xf numFmtId="0" fontId="24" fillId="0" borderId="9" xfId="5" applyFont="1" applyBorder="1"/>
    <xf numFmtId="4" fontId="5" fillId="0" borderId="0" xfId="0" applyNumberFormat="1" applyFont="1" applyFill="1"/>
    <xf numFmtId="4" fontId="5" fillId="0" borderId="0" xfId="0" applyNumberFormat="1" applyFont="1"/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164" fontId="0" fillId="0" borderId="3" xfId="0" applyNumberFormat="1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0" fontId="0" fillId="0" borderId="12" xfId="0" applyFill="1" applyBorder="1" applyAlignment="1">
      <alignment horizontal="left"/>
    </xf>
    <xf numFmtId="4" fontId="27" fillId="0" borderId="0" xfId="8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24" fillId="0" borderId="0" xfId="5" applyFont="1" applyAlignment="1">
      <alignment horizontal="right"/>
    </xf>
    <xf numFmtId="4" fontId="0" fillId="0" borderId="0" xfId="0" applyNumberFormat="1" applyAlignment="1">
      <alignment horizontal="center"/>
    </xf>
    <xf numFmtId="9" fontId="0" fillId="0" borderId="2" xfId="12" applyFont="1" applyFill="1" applyBorder="1" applyAlignment="1">
      <alignment horizontal="right"/>
    </xf>
    <xf numFmtId="2" fontId="0" fillId="0" borderId="14" xfId="0" applyNumberFormat="1" applyFill="1" applyBorder="1"/>
    <xf numFmtId="0" fontId="0" fillId="0" borderId="14" xfId="0" applyFill="1" applyBorder="1"/>
    <xf numFmtId="4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/>
    <xf numFmtId="4" fontId="5" fillId="0" borderId="2" xfId="0" applyNumberFormat="1" applyFont="1" applyFill="1" applyBorder="1" applyAlignment="1">
      <alignment horizontal="right"/>
    </xf>
    <xf numFmtId="9" fontId="5" fillId="0" borderId="2" xfId="12" applyFont="1" applyFill="1" applyBorder="1" applyAlignment="1">
      <alignment horizontal="right"/>
    </xf>
    <xf numFmtId="9" fontId="6" fillId="0" borderId="2" xfId="12" applyFont="1" applyFill="1" applyBorder="1" applyAlignment="1">
      <alignment horizontal="right"/>
    </xf>
    <xf numFmtId="0" fontId="5" fillId="0" borderId="2" xfId="0" applyFont="1" applyBorder="1"/>
    <xf numFmtId="0" fontId="0" fillId="0" borderId="14" xfId="0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0" fillId="0" borderId="13" xfId="0" applyFill="1" applyBorder="1"/>
    <xf numFmtId="4" fontId="0" fillId="0" borderId="8" xfId="0" applyNumberFormat="1" applyFill="1" applyBorder="1" applyAlignment="1">
      <alignment horizontal="right"/>
    </xf>
    <xf numFmtId="9" fontId="0" fillId="0" borderId="12" xfId="12" applyFont="1" applyFill="1" applyBorder="1" applyAlignment="1">
      <alignment horizontal="right"/>
    </xf>
    <xf numFmtId="0" fontId="5" fillId="0" borderId="15" xfId="0" applyFont="1" applyFill="1" applyBorder="1"/>
    <xf numFmtId="0" fontId="5" fillId="0" borderId="3" xfId="0" applyFont="1" applyFill="1" applyBorder="1"/>
    <xf numFmtId="0" fontId="5" fillId="0" borderId="16" xfId="0" applyFont="1" applyFill="1" applyBorder="1"/>
    <xf numFmtId="164" fontId="5" fillId="0" borderId="17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9" fontId="5" fillId="0" borderId="17" xfId="12" applyFont="1" applyFill="1" applyBorder="1" applyAlignment="1">
      <alignment horizontal="right"/>
    </xf>
    <xf numFmtId="0" fontId="5" fillId="0" borderId="0" xfId="0" applyFont="1"/>
    <xf numFmtId="0" fontId="0" fillId="0" borderId="18" xfId="0" applyFill="1" applyBorder="1"/>
    <xf numFmtId="164" fontId="0" fillId="0" borderId="19" xfId="0" applyNumberFormat="1" applyFill="1" applyBorder="1" applyAlignment="1">
      <alignment horizontal="right"/>
    </xf>
    <xf numFmtId="9" fontId="0" fillId="0" borderId="19" xfId="12" applyFont="1" applyFill="1" applyBorder="1" applyAlignment="1">
      <alignment horizontal="right"/>
    </xf>
    <xf numFmtId="0" fontId="0" fillId="0" borderId="20" xfId="0" applyFill="1" applyBorder="1"/>
    <xf numFmtId="0" fontId="0" fillId="0" borderId="20" xfId="0" applyFill="1" applyBorder="1" applyAlignment="1">
      <alignment horizontal="left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/>
    <xf numFmtId="4" fontId="5" fillId="0" borderId="15" xfId="0" applyNumberFormat="1" applyFont="1" applyFill="1" applyBorder="1"/>
    <xf numFmtId="4" fontId="5" fillId="0" borderId="17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9" fontId="5" fillId="0" borderId="3" xfId="12" applyFont="1" applyFill="1" applyBorder="1" applyAlignment="1">
      <alignment horizontal="right"/>
    </xf>
    <xf numFmtId="4" fontId="0" fillId="0" borderId="10" xfId="0" applyNumberFormat="1" applyBorder="1" applyAlignment="1">
      <alignment horizontal="right"/>
    </xf>
    <xf numFmtId="9" fontId="0" fillId="0" borderId="2" xfId="12" applyFont="1" applyBorder="1" applyAlignment="1">
      <alignment horizontal="right"/>
    </xf>
    <xf numFmtId="4" fontId="0" fillId="0" borderId="2" xfId="0" applyNumberFormat="1" applyBorder="1" applyAlignment="1">
      <alignment horizontal="center"/>
    </xf>
    <xf numFmtId="0" fontId="5" fillId="0" borderId="20" xfId="0" applyFont="1" applyFill="1" applyBorder="1"/>
    <xf numFmtId="0" fontId="5" fillId="0" borderId="14" xfId="0" applyFont="1" applyFill="1" applyBorder="1"/>
    <xf numFmtId="164" fontId="5" fillId="0" borderId="2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left"/>
    </xf>
    <xf numFmtId="4" fontId="0" fillId="0" borderId="2" xfId="0" applyNumberFormat="1" applyFill="1" applyBorder="1"/>
    <xf numFmtId="4" fontId="0" fillId="0" borderId="2" xfId="0" applyNumberFormat="1" applyBorder="1"/>
    <xf numFmtId="9" fontId="0" fillId="0" borderId="2" xfId="12" applyFont="1" applyBorder="1"/>
    <xf numFmtId="3" fontId="0" fillId="0" borderId="2" xfId="0" applyNumberFormat="1" applyFill="1" applyBorder="1" applyAlignment="1">
      <alignment horizontal="center"/>
    </xf>
    <xf numFmtId="4" fontId="0" fillId="0" borderId="0" xfId="0" applyNumberFormat="1" applyAlignment="1">
      <alignment horizontal="right"/>
    </xf>
    <xf numFmtId="49" fontId="19" fillId="5" borderId="21" xfId="0" applyNumberFormat="1" applyFont="1" applyFill="1" applyBorder="1" applyAlignment="1">
      <alignment horizontal="center"/>
    </xf>
    <xf numFmtId="49" fontId="24" fillId="5" borderId="21" xfId="12" applyNumberFormat="1" applyFont="1" applyFill="1" applyBorder="1" applyAlignment="1">
      <alignment horizontal="center"/>
    </xf>
    <xf numFmtId="4" fontId="5" fillId="6" borderId="2" xfId="0" applyNumberFormat="1" applyFont="1" applyFill="1" applyBorder="1" applyAlignment="1">
      <alignment horizontal="center"/>
    </xf>
    <xf numFmtId="4" fontId="5" fillId="6" borderId="2" xfId="0" applyNumberFormat="1" applyFont="1" applyFill="1" applyBorder="1"/>
    <xf numFmtId="4" fontId="5" fillId="6" borderId="2" xfId="0" applyNumberFormat="1" applyFont="1" applyFill="1" applyBorder="1" applyAlignment="1">
      <alignment horizontal="right"/>
    </xf>
    <xf numFmtId="9" fontId="5" fillId="6" borderId="2" xfId="12" applyFont="1" applyFill="1" applyBorder="1" applyAlignment="1">
      <alignment horizontal="right"/>
    </xf>
    <xf numFmtId="49" fontId="5" fillId="6" borderId="2" xfId="0" applyNumberFormat="1" applyFont="1" applyFill="1" applyBorder="1"/>
    <xf numFmtId="0" fontId="1" fillId="0" borderId="0" xfId="13"/>
    <xf numFmtId="0" fontId="12" fillId="0" borderId="0" xfId="13" applyNumberFormat="1" applyFont="1" applyFill="1" applyBorder="1" applyAlignment="1" applyProtection="1">
      <alignment vertical="center" wrapText="1"/>
    </xf>
    <xf numFmtId="0" fontId="36" fillId="0" borderId="0" xfId="13" applyFont="1" applyAlignment="1">
      <alignment wrapText="1"/>
    </xf>
    <xf numFmtId="0" fontId="34" fillId="4" borderId="0" xfId="13" applyNumberFormat="1" applyFont="1" applyFill="1" applyBorder="1" applyAlignment="1" applyProtection="1">
      <alignment horizontal="center" vertical="center" wrapText="1"/>
    </xf>
    <xf numFmtId="0" fontId="12" fillId="4" borderId="0" xfId="13" applyNumberFormat="1" applyFont="1" applyFill="1" applyBorder="1" applyAlignment="1" applyProtection="1">
      <alignment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34" fillId="4" borderId="0" xfId="0" applyNumberFormat="1" applyFont="1" applyFill="1" applyBorder="1" applyAlignment="1" applyProtection="1">
      <alignment horizontal="center" vertical="center" wrapText="1"/>
    </xf>
    <xf numFmtId="0" fontId="33" fillId="4" borderId="0" xfId="0" applyNumberFormat="1" applyFont="1" applyFill="1" applyBorder="1" applyAlignment="1" applyProtection="1">
      <alignment horizontal="center" vertical="center" wrapText="1"/>
    </xf>
    <xf numFmtId="0" fontId="18" fillId="0" borderId="0" xfId="6" quotePrefix="1" applyNumberFormat="1" applyFont="1" applyFill="1" applyBorder="1" applyAlignment="1" applyProtection="1">
      <alignment horizontal="center" vertical="center"/>
    </xf>
    <xf numFmtId="0" fontId="32" fillId="4" borderId="1" xfId="0" applyNumberFormat="1" applyFont="1" applyFill="1" applyBorder="1" applyAlignment="1" applyProtection="1">
      <alignment horizontal="left" vertical="center" wrapText="1"/>
    </xf>
    <xf numFmtId="0" fontId="16" fillId="0" borderId="0" xfId="8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49" fontId="19" fillId="5" borderId="22" xfId="0" applyNumberFormat="1" applyFont="1" applyFill="1" applyBorder="1" applyAlignment="1">
      <alignment horizontal="center"/>
    </xf>
    <xf numFmtId="49" fontId="19" fillId="5" borderId="23" xfId="0" applyNumberFormat="1" applyFont="1" applyFill="1" applyBorder="1" applyAlignment="1">
      <alignment horizontal="center"/>
    </xf>
    <xf numFmtId="49" fontId="19" fillId="5" borderId="24" xfId="0" applyNumberFormat="1" applyFont="1" applyFill="1" applyBorder="1" applyAlignment="1">
      <alignment horizontal="center"/>
    </xf>
    <xf numFmtId="0" fontId="38" fillId="4" borderId="0" xfId="13" applyFont="1" applyFill="1" applyAlignment="1">
      <alignment horizontal="center"/>
    </xf>
    <xf numFmtId="0" fontId="33" fillId="4" borderId="0" xfId="13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1" xr:uid="{882795E6-EED8-41F8-879D-0A3A71A33BB7}"/>
    <cellStyle name="Normal 2 2" xfId="4" xr:uid="{078078C7-7B5A-4A22-B9AF-B8DE40F2E818}"/>
    <cellStyle name="Normal 3" xfId="2" xr:uid="{B8C82F2C-7DBD-4126-8033-0F7D42DB2CE1}"/>
    <cellStyle name="Normal 4" xfId="5" xr:uid="{13169AA8-709C-434C-99D6-FFC73E14DA31}"/>
    <cellStyle name="Normal 5" xfId="8" xr:uid="{ABA33E26-178E-4110-AE74-F5C890FE0DA5}"/>
    <cellStyle name="Normal 6" xfId="13" xr:uid="{00000000-0005-0000-0000-00003A000000}"/>
    <cellStyle name="Obično_1Prihodi-rashodi2004" xfId="7" xr:uid="{36189927-ED07-4FC4-8B7F-B7DB83D783CD}"/>
    <cellStyle name="Obično_bilanca" xfId="6" xr:uid="{CE5CB4A1-28FE-4667-ADC9-C9FE4D7FB0D8}"/>
    <cellStyle name="Obično_List4" xfId="10" xr:uid="{4CCE3734-D1A1-433B-A54F-8F06BBB6C5A4}"/>
    <cellStyle name="Obično_List5" xfId="11" xr:uid="{DA089495-F144-48CD-BDD2-CCFD483F5E48}"/>
    <cellStyle name="Obično_List7" xfId="9" xr:uid="{F0DA0138-10BB-477F-A39D-A82AB18381D8}"/>
    <cellStyle name="Percent" xfId="3" builtinId="5"/>
    <cellStyle name="Percent 2" xfId="12" xr:uid="{FF3C6442-07C8-4623-A917-C028845E2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E849.92F18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4</xdr:row>
      <xdr:rowOff>95250</xdr:rowOff>
    </xdr:from>
    <xdr:to>
      <xdr:col>19</xdr:col>
      <xdr:colOff>133350</xdr:colOff>
      <xdr:row>13</xdr:row>
      <xdr:rowOff>104775</xdr:rowOff>
    </xdr:to>
    <xdr:pic>
      <xdr:nvPicPr>
        <xdr:cNvPr id="2" name="Picture 1" descr="cid:image001.png@01D7E849.92F18F40">
          <a:extLst>
            <a:ext uri="{FF2B5EF4-FFF2-40B4-BE49-F238E27FC236}">
              <a16:creationId xmlns:a16="http://schemas.microsoft.com/office/drawing/2014/main" id="{E668DDC8-9CBD-4093-A06B-3C609688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857250"/>
          <a:ext cx="45910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ijana/Documents/_____DOKUMENTI%202024/Financijski%20izvje&#353;taji%202024/II/19-018-004-11943-FI_06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ijana/Documents/_____DOKUMENTI%202024/Financijski%20plan%202024/REBALANS%20I/O&#352;%20Ivana%20Gunduli&#263;a%20REBALANS%202024_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zvr&#353;enje_podlog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ijana/Documents/______DOKUMENTI%202023/Financijski%20izvje&#353;taji%202023/I-VI%202023/Polugodi&#353;nji%20izvje&#353;taj%20o%20izvr&#353;enju%20financijskog%20plana%20za%202023.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-RAS"/>
      <sheetName val="BILANCA"/>
      <sheetName val="RAS-funkcijski"/>
      <sheetName val="P-VRIO"/>
      <sheetName val="OBVEZE"/>
      <sheetName val="Kont"/>
      <sheetName val="Promjene"/>
    </sheetNames>
    <sheetDataSet>
      <sheetData sheetId="0" refreshError="1"/>
      <sheetData sheetId="1" refreshError="1"/>
      <sheetData sheetId="2" refreshError="1"/>
      <sheetData sheetId="3">
        <row r="69">
          <cell r="D69">
            <v>1027118.56</v>
          </cell>
          <cell r="E69">
            <v>1272577.18</v>
          </cell>
        </row>
        <row r="70">
          <cell r="D70">
            <v>0</v>
          </cell>
        </row>
        <row r="85">
          <cell r="D85">
            <v>0</v>
          </cell>
          <cell r="E85">
            <v>0.06</v>
          </cell>
        </row>
        <row r="117">
          <cell r="D117">
            <v>53181.85</v>
          </cell>
          <cell r="E117">
            <v>43010.23</v>
          </cell>
        </row>
        <row r="126">
          <cell r="D126">
            <v>0</v>
          </cell>
        </row>
        <row r="127">
          <cell r="D127">
            <v>139.36000000000001</v>
          </cell>
          <cell r="E127">
            <v>600</v>
          </cell>
        </row>
        <row r="129">
          <cell r="D129">
            <v>398.17</v>
          </cell>
          <cell r="E129">
            <v>2032.86</v>
          </cell>
        </row>
        <row r="130">
          <cell r="D130">
            <v>0</v>
          </cell>
          <cell r="E130">
            <v>207.53</v>
          </cell>
        </row>
        <row r="135">
          <cell r="D135">
            <v>293086.17</v>
          </cell>
          <cell r="E135">
            <v>330989.31</v>
          </cell>
        </row>
        <row r="136">
          <cell r="D136">
            <v>0</v>
          </cell>
        </row>
        <row r="154">
          <cell r="D154">
            <v>925294.07999999996</v>
          </cell>
          <cell r="E154">
            <v>1186552.6399999999</v>
          </cell>
        </row>
        <row r="158">
          <cell r="D158">
            <v>40425.79</v>
          </cell>
          <cell r="E158">
            <v>55678.9</v>
          </cell>
        </row>
        <row r="161">
          <cell r="D161">
            <v>150762.43</v>
          </cell>
          <cell r="E161">
            <v>196095.28</v>
          </cell>
        </row>
        <row r="162">
          <cell r="D162">
            <v>0</v>
          </cell>
        </row>
        <row r="165">
          <cell r="D165">
            <v>6440.77</v>
          </cell>
          <cell r="E165">
            <v>4917.2299999999996</v>
          </cell>
        </row>
        <row r="166">
          <cell r="D166">
            <v>27474.880000000001</v>
          </cell>
          <cell r="E166">
            <v>27032.5</v>
          </cell>
        </row>
        <row r="167">
          <cell r="D167">
            <v>818.21</v>
          </cell>
          <cell r="E167">
            <v>271.5</v>
          </cell>
        </row>
        <row r="168">
          <cell r="D168">
            <v>0</v>
          </cell>
        </row>
        <row r="170">
          <cell r="D170">
            <v>9261.4</v>
          </cell>
          <cell r="E170">
            <v>11519.92</v>
          </cell>
        </row>
        <row r="171">
          <cell r="D171">
            <v>99852.43</v>
          </cell>
          <cell r="E171">
            <v>99098.83</v>
          </cell>
        </row>
        <row r="172">
          <cell r="D172">
            <v>14776.65</v>
          </cell>
          <cell r="E172">
            <v>10241.94</v>
          </cell>
        </row>
        <row r="173">
          <cell r="D173">
            <v>3997.14</v>
          </cell>
          <cell r="E173">
            <v>3521.89</v>
          </cell>
        </row>
        <row r="174">
          <cell r="D174">
            <v>906.83</v>
          </cell>
          <cell r="E174">
            <v>4114.91</v>
          </cell>
        </row>
        <row r="176">
          <cell r="D176">
            <v>279.45999999999998</v>
          </cell>
          <cell r="E176">
            <v>1094.73</v>
          </cell>
        </row>
        <row r="178">
          <cell r="D178">
            <v>4063.6</v>
          </cell>
          <cell r="E178">
            <v>3633.57</v>
          </cell>
        </row>
        <row r="179">
          <cell r="D179">
            <v>14206.83</v>
          </cell>
          <cell r="E179">
            <v>11869.24</v>
          </cell>
        </row>
        <row r="181">
          <cell r="D181">
            <v>8590.02</v>
          </cell>
          <cell r="E181">
            <v>8126.35</v>
          </cell>
        </row>
        <row r="182">
          <cell r="D182">
            <v>1128.06</v>
          </cell>
          <cell r="E182">
            <v>574.63</v>
          </cell>
        </row>
        <row r="183">
          <cell r="D183">
            <v>770.15</v>
          </cell>
          <cell r="E183">
            <v>541.21</v>
          </cell>
        </row>
        <row r="184">
          <cell r="D184">
            <v>1452.15</v>
          </cell>
          <cell r="E184">
            <v>33</v>
          </cell>
        </row>
        <row r="185">
          <cell r="D185">
            <v>1273.4000000000001</v>
          </cell>
          <cell r="E185">
            <v>1418.57</v>
          </cell>
        </row>
        <row r="186">
          <cell r="D186">
            <v>10537.93</v>
          </cell>
          <cell r="E186">
            <v>10234.89</v>
          </cell>
        </row>
        <row r="187">
          <cell r="D187">
            <v>343.02</v>
          </cell>
          <cell r="E187">
            <v>0</v>
          </cell>
        </row>
        <row r="190">
          <cell r="D190">
            <v>341.68</v>
          </cell>
          <cell r="E190">
            <v>341.68</v>
          </cell>
        </row>
        <row r="191">
          <cell r="D191">
            <v>1501.26</v>
          </cell>
          <cell r="E191">
            <v>458.41</v>
          </cell>
        </row>
        <row r="192">
          <cell r="D192">
            <v>53.09</v>
          </cell>
          <cell r="E192">
            <v>78.09</v>
          </cell>
        </row>
        <row r="193">
          <cell r="D193">
            <v>2473.2800000000002</v>
          </cell>
          <cell r="E193">
            <v>2604</v>
          </cell>
        </row>
        <row r="194">
          <cell r="D194">
            <v>0</v>
          </cell>
        </row>
        <row r="195">
          <cell r="D195">
            <v>132.94</v>
          </cell>
          <cell r="E195">
            <v>632.27</v>
          </cell>
        </row>
        <row r="211">
          <cell r="D211">
            <v>542.84</v>
          </cell>
          <cell r="E211">
            <v>663.23</v>
          </cell>
        </row>
        <row r="213">
          <cell r="D213">
            <v>0</v>
          </cell>
        </row>
        <row r="260">
          <cell r="D260">
            <v>17088.04</v>
          </cell>
          <cell r="E260">
            <v>9407.86</v>
          </cell>
        </row>
        <row r="261">
          <cell r="E261">
            <v>665.36</v>
          </cell>
        </row>
        <row r="266">
          <cell r="D266">
            <v>1815.22</v>
          </cell>
          <cell r="E266">
            <v>1777.5</v>
          </cell>
        </row>
        <row r="292">
          <cell r="D292">
            <v>1441.53</v>
          </cell>
        </row>
        <row r="313">
          <cell r="D313">
            <v>58.94</v>
          </cell>
          <cell r="E313">
            <v>56.38</v>
          </cell>
        </row>
        <row r="370">
          <cell r="D370">
            <v>0</v>
          </cell>
          <cell r="E370">
            <v>870</v>
          </cell>
        </row>
        <row r="371">
          <cell r="D371">
            <v>0</v>
          </cell>
        </row>
        <row r="372">
          <cell r="D372">
            <v>2498.56</v>
          </cell>
          <cell r="E372">
            <v>8663.75</v>
          </cell>
        </row>
        <row r="374">
          <cell r="D374">
            <v>0</v>
          </cell>
        </row>
        <row r="375">
          <cell r="D375">
            <v>0</v>
          </cell>
          <cell r="E375">
            <v>1924.48</v>
          </cell>
        </row>
        <row r="376">
          <cell r="D376">
            <v>0</v>
          </cell>
          <cell r="E376">
            <v>247.5</v>
          </cell>
        </row>
        <row r="384">
          <cell r="D384">
            <v>0</v>
          </cell>
          <cell r="E384">
            <v>636.72</v>
          </cell>
        </row>
        <row r="410">
          <cell r="D41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KONSOLIDIRANI"/>
      <sheetName val="prorač. "/>
      <sheetName val="vanpror."/>
      <sheetName val="vanpror. prihodi"/>
      <sheetName val="Sheet1"/>
      <sheetName val="PLAN RASHODA I IZDATAKA"/>
      <sheetName val="Sheet2"/>
    </sheetNames>
    <sheetDataSet>
      <sheetData sheetId="0" refreshError="1"/>
      <sheetData sheetId="1">
        <row r="10">
          <cell r="F10">
            <v>157000</v>
          </cell>
        </row>
      </sheetData>
      <sheetData sheetId="2">
        <row r="10">
          <cell r="D10">
            <v>147000</v>
          </cell>
        </row>
        <row r="118">
          <cell r="L118">
            <v>194.59476190476198</v>
          </cell>
        </row>
        <row r="125">
          <cell r="L125">
            <v>200576.32</v>
          </cell>
        </row>
        <row r="127">
          <cell r="L127">
            <v>56870.77</v>
          </cell>
        </row>
        <row r="129">
          <cell r="L129">
            <v>73018.785238095239</v>
          </cell>
        </row>
        <row r="130">
          <cell r="D130">
            <v>626970</v>
          </cell>
          <cell r="F130">
            <v>643258</v>
          </cell>
        </row>
      </sheetData>
      <sheetData sheetId="3" refreshError="1"/>
      <sheetData sheetId="4">
        <row r="9">
          <cell r="D9">
            <v>600</v>
          </cell>
          <cell r="F9">
            <v>0</v>
          </cell>
        </row>
        <row r="10">
          <cell r="F10">
            <v>1</v>
          </cell>
        </row>
        <row r="12">
          <cell r="F12">
            <v>1200</v>
          </cell>
        </row>
        <row r="13">
          <cell r="D13">
            <v>2300000</v>
          </cell>
          <cell r="F13">
            <v>2745000</v>
          </cell>
        </row>
        <row r="14">
          <cell r="D14">
            <v>2300000</v>
          </cell>
          <cell r="F14">
            <v>2745000</v>
          </cell>
        </row>
        <row r="16">
          <cell r="D16">
            <v>140000</v>
          </cell>
          <cell r="F16">
            <v>177512</v>
          </cell>
          <cell r="L16">
            <v>80296.56</v>
          </cell>
        </row>
        <row r="17">
          <cell r="D17">
            <v>1200</v>
          </cell>
          <cell r="F17">
            <v>6200</v>
          </cell>
          <cell r="L17">
            <v>4969.67</v>
          </cell>
        </row>
        <row r="18">
          <cell r="D18">
            <v>45500</v>
          </cell>
          <cell r="F18">
            <v>45500</v>
          </cell>
          <cell r="L18">
            <v>0</v>
          </cell>
        </row>
        <row r="19">
          <cell r="D19">
            <v>75000</v>
          </cell>
          <cell r="F19">
            <v>75000</v>
          </cell>
          <cell r="L19">
            <v>42955.23</v>
          </cell>
        </row>
        <row r="20">
          <cell r="F20">
            <v>0</v>
          </cell>
          <cell r="L20">
            <v>55</v>
          </cell>
        </row>
        <row r="21">
          <cell r="F21">
            <v>0</v>
          </cell>
          <cell r="L21">
            <v>2032.86</v>
          </cell>
        </row>
        <row r="22">
          <cell r="F22">
            <v>0</v>
          </cell>
          <cell r="L22">
            <v>207.53</v>
          </cell>
        </row>
        <row r="23">
          <cell r="D23">
            <v>50</v>
          </cell>
          <cell r="F23">
            <v>70</v>
          </cell>
        </row>
        <row r="25">
          <cell r="D25">
            <v>0</v>
          </cell>
          <cell r="F25">
            <v>7887</v>
          </cell>
          <cell r="L25">
            <v>7886.9</v>
          </cell>
        </row>
      </sheetData>
      <sheetData sheetId="5" refreshError="1"/>
      <sheetData sheetId="6">
        <row r="10">
          <cell r="D10">
            <v>9980</v>
          </cell>
          <cell r="F10">
            <v>9980</v>
          </cell>
          <cell r="L10">
            <v>4536.55</v>
          </cell>
        </row>
        <row r="11">
          <cell r="D11">
            <v>57580</v>
          </cell>
          <cell r="F11">
            <v>57580</v>
          </cell>
          <cell r="L11">
            <v>22307.27</v>
          </cell>
        </row>
        <row r="12">
          <cell r="D12">
            <v>74110</v>
          </cell>
          <cell r="F12">
            <v>83910</v>
          </cell>
          <cell r="L12">
            <v>28018.840000000004</v>
          </cell>
        </row>
        <row r="13">
          <cell r="D13">
            <v>0</v>
          </cell>
          <cell r="F13">
            <v>0</v>
          </cell>
          <cell r="L13">
            <v>0</v>
          </cell>
        </row>
        <row r="14">
          <cell r="D14">
            <v>4030</v>
          </cell>
          <cell r="F14">
            <v>4030</v>
          </cell>
          <cell r="L14">
            <v>1344.88</v>
          </cell>
        </row>
        <row r="16">
          <cell r="D16">
            <v>1300</v>
          </cell>
          <cell r="F16">
            <v>1500</v>
          </cell>
          <cell r="L16">
            <v>663.23</v>
          </cell>
        </row>
        <row r="20">
          <cell r="D20">
            <v>1880000</v>
          </cell>
          <cell r="F20">
            <v>2300000</v>
          </cell>
          <cell r="L20">
            <v>966379.52000000002</v>
          </cell>
        </row>
        <row r="21">
          <cell r="D21">
            <v>79000</v>
          </cell>
          <cell r="F21">
            <v>79000</v>
          </cell>
          <cell r="L21">
            <v>41745.86</v>
          </cell>
        </row>
        <row r="22">
          <cell r="D22">
            <v>307000</v>
          </cell>
          <cell r="F22">
            <v>332000</v>
          </cell>
          <cell r="L22">
            <v>159643.5</v>
          </cell>
        </row>
        <row r="24">
          <cell r="D24">
            <v>29000</v>
          </cell>
          <cell r="F24">
            <v>29000</v>
          </cell>
          <cell r="L24">
            <v>16938.07</v>
          </cell>
        </row>
        <row r="27">
          <cell r="D27">
            <v>5000</v>
          </cell>
          <cell r="F27">
            <v>5000</v>
          </cell>
          <cell r="L27">
            <v>2604</v>
          </cell>
        </row>
        <row r="34">
          <cell r="D34">
            <v>0</v>
          </cell>
          <cell r="F34">
            <v>0</v>
          </cell>
          <cell r="L34">
            <v>0</v>
          </cell>
        </row>
        <row r="35">
          <cell r="D35">
            <v>3520</v>
          </cell>
          <cell r="F35">
            <v>3520</v>
          </cell>
          <cell r="L35">
            <v>0</v>
          </cell>
        </row>
        <row r="39">
          <cell r="D39">
            <v>6000</v>
          </cell>
          <cell r="F39">
            <v>6000</v>
          </cell>
          <cell r="L39">
            <v>665.36</v>
          </cell>
        </row>
        <row r="43">
          <cell r="D43">
            <v>0</v>
          </cell>
          <cell r="F43">
            <v>0</v>
          </cell>
          <cell r="L43">
            <v>159.6</v>
          </cell>
        </row>
        <row r="44">
          <cell r="D44">
            <v>1000</v>
          </cell>
          <cell r="F44">
            <v>1000</v>
          </cell>
          <cell r="L44">
            <v>3572.7799999999997</v>
          </cell>
        </row>
        <row r="45">
          <cell r="D45">
            <v>0</v>
          </cell>
          <cell r="F45">
            <v>0</v>
          </cell>
          <cell r="L45">
            <v>208.98</v>
          </cell>
        </row>
        <row r="48">
          <cell r="D48">
            <v>22000</v>
          </cell>
          <cell r="F48">
            <v>26390</v>
          </cell>
          <cell r="L48">
            <v>9407.86</v>
          </cell>
        </row>
        <row r="50">
          <cell r="D50">
            <v>0</v>
          </cell>
          <cell r="F50">
            <v>1777</v>
          </cell>
          <cell r="L50">
            <v>1777.5</v>
          </cell>
        </row>
        <row r="53">
          <cell r="D53">
            <v>3710</v>
          </cell>
          <cell r="F53">
            <v>3710</v>
          </cell>
          <cell r="L53">
            <v>1924.48</v>
          </cell>
        </row>
        <row r="54">
          <cell r="D54">
            <v>800</v>
          </cell>
          <cell r="F54">
            <v>800</v>
          </cell>
          <cell r="L54">
            <v>258.14</v>
          </cell>
        </row>
        <row r="58">
          <cell r="D58">
            <v>0</v>
          </cell>
          <cell r="F58">
            <v>12625</v>
          </cell>
          <cell r="L58">
            <v>9696.11</v>
          </cell>
        </row>
        <row r="59">
          <cell r="D59">
            <v>0</v>
          </cell>
          <cell r="F59">
            <v>0</v>
          </cell>
          <cell r="L59">
            <v>1599.87</v>
          </cell>
        </row>
        <row r="61">
          <cell r="D61">
            <v>0</v>
          </cell>
          <cell r="F61">
            <v>363</v>
          </cell>
          <cell r="L61">
            <v>811.12000000000012</v>
          </cell>
        </row>
        <row r="62">
          <cell r="D62">
            <v>0</v>
          </cell>
          <cell r="F62">
            <v>2104</v>
          </cell>
          <cell r="L62">
            <v>1018.97</v>
          </cell>
        </row>
        <row r="63">
          <cell r="D63">
            <v>0</v>
          </cell>
          <cell r="F63">
            <v>0</v>
          </cell>
          <cell r="L63">
            <v>140</v>
          </cell>
        </row>
        <row r="64">
          <cell r="L64">
            <v>31.57</v>
          </cell>
        </row>
        <row r="66">
          <cell r="D66">
            <v>0</v>
          </cell>
          <cell r="F66">
            <v>53</v>
          </cell>
          <cell r="L66">
            <v>167.13</v>
          </cell>
        </row>
        <row r="72">
          <cell r="D72">
            <v>150</v>
          </cell>
          <cell r="F72">
            <v>154</v>
          </cell>
          <cell r="L72">
            <v>153.18</v>
          </cell>
        </row>
        <row r="73">
          <cell r="D73">
            <v>250</v>
          </cell>
          <cell r="F73">
            <v>1216</v>
          </cell>
          <cell r="L73">
            <v>1215.9000000000001</v>
          </cell>
        </row>
        <row r="74">
          <cell r="D74">
            <v>340</v>
          </cell>
          <cell r="F74">
            <v>0</v>
          </cell>
          <cell r="L74">
            <v>0</v>
          </cell>
        </row>
        <row r="79">
          <cell r="D79">
            <v>178100</v>
          </cell>
          <cell r="F79">
            <v>178100</v>
          </cell>
          <cell r="L79">
            <v>98680.6</v>
          </cell>
        </row>
        <row r="80">
          <cell r="D80">
            <v>6400</v>
          </cell>
          <cell r="F80">
            <v>11900</v>
          </cell>
          <cell r="L80">
            <v>5108.72</v>
          </cell>
        </row>
        <row r="81">
          <cell r="D81">
            <v>28800</v>
          </cell>
          <cell r="F81">
            <v>28800</v>
          </cell>
          <cell r="L81">
            <v>16405.55</v>
          </cell>
        </row>
        <row r="83">
          <cell r="D83">
            <v>15600</v>
          </cell>
          <cell r="F83">
            <v>15600</v>
          </cell>
          <cell r="L83">
            <v>5802.19</v>
          </cell>
        </row>
        <row r="84">
          <cell r="D84">
            <v>0</v>
          </cell>
          <cell r="F84">
            <v>0</v>
          </cell>
          <cell r="L84">
            <v>0</v>
          </cell>
        </row>
        <row r="96">
          <cell r="D96">
            <v>0</v>
          </cell>
          <cell r="F96">
            <v>0</v>
          </cell>
          <cell r="L96">
            <v>0</v>
          </cell>
        </row>
        <row r="97">
          <cell r="D97">
            <v>55500</v>
          </cell>
          <cell r="F97">
            <v>55500</v>
          </cell>
          <cell r="L97">
            <v>24368.940000000002</v>
          </cell>
        </row>
        <row r="98">
          <cell r="D98">
            <v>9050</v>
          </cell>
          <cell r="F98">
            <v>9050</v>
          </cell>
          <cell r="L98">
            <v>7001.72</v>
          </cell>
        </row>
        <row r="99">
          <cell r="D99">
            <v>0</v>
          </cell>
          <cell r="F99">
            <v>0</v>
          </cell>
          <cell r="L99">
            <v>134</v>
          </cell>
        </row>
        <row r="102">
          <cell r="D102">
            <v>8450</v>
          </cell>
          <cell r="F102">
            <v>8450</v>
          </cell>
          <cell r="L102">
            <v>7953.85</v>
          </cell>
        </row>
        <row r="103">
          <cell r="D103">
            <v>2000</v>
          </cell>
          <cell r="F103">
            <v>2000</v>
          </cell>
          <cell r="L103">
            <v>0</v>
          </cell>
        </row>
        <row r="105">
          <cell r="D105">
            <v>0</v>
          </cell>
          <cell r="F105">
            <v>0</v>
          </cell>
          <cell r="L105">
            <v>0</v>
          </cell>
        </row>
        <row r="106">
          <cell r="D106">
            <v>0</v>
          </cell>
          <cell r="F106">
            <v>0</v>
          </cell>
          <cell r="L106">
            <v>0</v>
          </cell>
        </row>
        <row r="110">
          <cell r="D110">
            <v>0</v>
          </cell>
          <cell r="F110">
            <v>1827</v>
          </cell>
          <cell r="L110">
            <v>1827.4</v>
          </cell>
        </row>
        <row r="118">
          <cell r="D118">
            <v>41400</v>
          </cell>
          <cell r="F118">
            <v>41400</v>
          </cell>
          <cell r="L118">
            <v>22231.8</v>
          </cell>
        </row>
        <row r="119">
          <cell r="D119">
            <v>1300</v>
          </cell>
          <cell r="F119">
            <v>1800</v>
          </cell>
          <cell r="L119">
            <v>1241.44</v>
          </cell>
        </row>
        <row r="120">
          <cell r="D120">
            <v>6700</v>
          </cell>
          <cell r="F120">
            <v>6700</v>
          </cell>
          <cell r="L120">
            <v>3668.26</v>
          </cell>
        </row>
        <row r="122">
          <cell r="D122">
            <v>1900</v>
          </cell>
          <cell r="F122">
            <v>1900</v>
          </cell>
          <cell r="L122">
            <v>868.16</v>
          </cell>
        </row>
        <row r="123">
          <cell r="D123">
            <v>0</v>
          </cell>
          <cell r="F123">
            <v>0</v>
          </cell>
          <cell r="L123">
            <v>0</v>
          </cell>
        </row>
        <row r="129">
          <cell r="D129">
            <v>85000</v>
          </cell>
          <cell r="F129">
            <v>95000</v>
          </cell>
          <cell r="L129">
            <v>35343.18</v>
          </cell>
        </row>
        <row r="130">
          <cell r="D130">
            <v>12000</v>
          </cell>
          <cell r="F130">
            <v>12000</v>
          </cell>
          <cell r="L130">
            <v>3282.88</v>
          </cell>
        </row>
        <row r="131">
          <cell r="D131">
            <v>14600</v>
          </cell>
          <cell r="F131">
            <v>20280</v>
          </cell>
          <cell r="L131">
            <v>5831.59</v>
          </cell>
        </row>
        <row r="133">
          <cell r="D133">
            <v>6000</v>
          </cell>
          <cell r="F133">
            <v>7000</v>
          </cell>
          <cell r="L133">
            <v>1446.59</v>
          </cell>
        </row>
        <row r="137">
          <cell r="D137">
            <v>50000</v>
          </cell>
          <cell r="F137">
            <v>40000</v>
          </cell>
          <cell r="L137">
            <v>54221.43</v>
          </cell>
        </row>
        <row r="138">
          <cell r="D138">
            <v>0</v>
          </cell>
          <cell r="F138">
            <v>0</v>
          </cell>
          <cell r="L138">
            <v>4300</v>
          </cell>
        </row>
        <row r="139">
          <cell r="D139">
            <v>17400</v>
          </cell>
          <cell r="F139">
            <v>11718</v>
          </cell>
          <cell r="L139">
            <v>8946.51</v>
          </cell>
        </row>
        <row r="141">
          <cell r="D141">
            <v>0</v>
          </cell>
          <cell r="F141">
            <v>0</v>
          </cell>
          <cell r="L141">
            <v>1658.95</v>
          </cell>
        </row>
        <row r="149">
          <cell r="D149">
            <v>45500</v>
          </cell>
          <cell r="F149">
            <v>45500</v>
          </cell>
          <cell r="L149">
            <v>0</v>
          </cell>
        </row>
        <row r="153">
          <cell r="D153">
            <v>0</v>
          </cell>
          <cell r="F153">
            <v>139650</v>
          </cell>
          <cell r="L153">
            <v>73930.61</v>
          </cell>
        </row>
        <row r="154">
          <cell r="D154">
            <v>113000</v>
          </cell>
          <cell r="F154">
            <v>0</v>
          </cell>
          <cell r="L154">
            <v>0</v>
          </cell>
        </row>
        <row r="158">
          <cell r="D158">
            <v>5000</v>
          </cell>
          <cell r="F158">
            <v>4290</v>
          </cell>
          <cell r="L158">
            <v>3891.8952380952378</v>
          </cell>
        </row>
        <row r="159">
          <cell r="D159">
            <v>250</v>
          </cell>
          <cell r="F159">
            <v>250</v>
          </cell>
          <cell r="L159">
            <v>194.59476190476198</v>
          </cell>
        </row>
        <row r="171">
          <cell r="D171">
            <v>600</v>
          </cell>
          <cell r="F171">
            <v>1201</v>
          </cell>
          <cell r="L171">
            <v>211.45</v>
          </cell>
        </row>
        <row r="176">
          <cell r="D176">
            <v>407320</v>
          </cell>
          <cell r="F176">
            <v>430000</v>
          </cell>
        </row>
        <row r="179">
          <cell r="D179">
            <v>250</v>
          </cell>
          <cell r="F179">
            <v>250</v>
          </cell>
        </row>
        <row r="180">
          <cell r="D180">
            <v>72400</v>
          </cell>
          <cell r="F180">
            <v>56008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OLIDIRANI"/>
      <sheetName val="prihod 000"/>
      <sheetName val="Sheet1"/>
    </sheetNames>
    <sheetDataSet>
      <sheetData sheetId="0">
        <row r="8">
          <cell r="H8">
            <v>2234500</v>
          </cell>
          <cell r="I8">
            <v>2667125</v>
          </cell>
        </row>
        <row r="9">
          <cell r="H9">
            <v>98700</v>
          </cell>
          <cell r="I9">
            <v>104700</v>
          </cell>
        </row>
        <row r="10">
          <cell r="H10">
            <v>373500</v>
          </cell>
          <cell r="I10">
            <v>398498</v>
          </cell>
        </row>
        <row r="11">
          <cell r="H11">
            <v>1000</v>
          </cell>
          <cell r="I11">
            <v>1000</v>
          </cell>
        </row>
        <row r="12">
          <cell r="H12">
            <v>7980</v>
          </cell>
          <cell r="I12">
            <v>8130</v>
          </cell>
        </row>
        <row r="13">
          <cell r="H13">
            <v>52500</v>
          </cell>
          <cell r="I13">
            <v>53713</v>
          </cell>
        </row>
        <row r="14">
          <cell r="H14">
            <v>1300</v>
          </cell>
          <cell r="I14">
            <v>1300</v>
          </cell>
        </row>
        <row r="15">
          <cell r="H15">
            <v>700</v>
          </cell>
          <cell r="I15">
            <v>700</v>
          </cell>
        </row>
        <row r="16">
          <cell r="H16">
            <v>19820</v>
          </cell>
          <cell r="I16">
            <v>21924</v>
          </cell>
        </row>
        <row r="17">
          <cell r="H17">
            <v>47600</v>
          </cell>
          <cell r="I17">
            <v>186544</v>
          </cell>
        </row>
        <row r="18">
          <cell r="H18">
            <v>38080</v>
          </cell>
          <cell r="I18">
            <v>38080</v>
          </cell>
        </row>
        <row r="19">
          <cell r="H19">
            <v>9000</v>
          </cell>
          <cell r="I19">
            <v>9000</v>
          </cell>
        </row>
        <row r="20">
          <cell r="H20">
            <v>7000</v>
          </cell>
          <cell r="I20">
            <v>7000</v>
          </cell>
        </row>
        <row r="21">
          <cell r="H21">
            <v>1500</v>
          </cell>
          <cell r="I21">
            <v>1500</v>
          </cell>
        </row>
        <row r="22">
          <cell r="H22">
            <v>8900</v>
          </cell>
          <cell r="I22">
            <v>9258</v>
          </cell>
        </row>
        <row r="23">
          <cell r="H23">
            <v>20500</v>
          </cell>
          <cell r="I23">
            <v>30300</v>
          </cell>
        </row>
        <row r="24">
          <cell r="H24">
            <v>19800</v>
          </cell>
          <cell r="I24">
            <v>19800</v>
          </cell>
        </row>
        <row r="25">
          <cell r="H25">
            <v>2400</v>
          </cell>
          <cell r="I25">
            <v>2400</v>
          </cell>
        </row>
        <row r="26">
          <cell r="H26">
            <v>8350</v>
          </cell>
          <cell r="I26">
            <v>8350</v>
          </cell>
        </row>
        <row r="27">
          <cell r="H27">
            <v>1560</v>
          </cell>
          <cell r="I27">
            <v>1560</v>
          </cell>
        </row>
        <row r="28">
          <cell r="H28">
            <v>3400</v>
          </cell>
          <cell r="I28">
            <v>3400</v>
          </cell>
        </row>
        <row r="29">
          <cell r="H29">
            <v>18500</v>
          </cell>
          <cell r="I29">
            <v>19108</v>
          </cell>
        </row>
        <row r="30">
          <cell r="H30">
            <v>340</v>
          </cell>
          <cell r="I30">
            <v>0</v>
          </cell>
        </row>
        <row r="31">
          <cell r="H31">
            <v>2400</v>
          </cell>
          <cell r="I31">
            <v>2400</v>
          </cell>
        </row>
        <row r="32">
          <cell r="H32">
            <v>350</v>
          </cell>
          <cell r="I32">
            <v>350</v>
          </cell>
        </row>
        <row r="33">
          <cell r="H33">
            <v>140</v>
          </cell>
          <cell r="I33">
            <v>140</v>
          </cell>
        </row>
        <row r="34">
          <cell r="H34">
            <v>5140</v>
          </cell>
          <cell r="I34">
            <v>5140</v>
          </cell>
        </row>
        <row r="35">
          <cell r="H35">
            <v>0</v>
          </cell>
          <cell r="I35">
            <v>0</v>
          </cell>
        </row>
        <row r="36">
          <cell r="H36">
            <v>1000</v>
          </cell>
          <cell r="I36">
            <v>1000</v>
          </cell>
        </row>
        <row r="37">
          <cell r="H37">
            <v>1300</v>
          </cell>
          <cell r="I37">
            <v>1500</v>
          </cell>
        </row>
        <row r="38">
          <cell r="H38">
            <v>0</v>
          </cell>
          <cell r="I38">
            <v>0</v>
          </cell>
        </row>
        <row r="39">
          <cell r="H39">
            <v>141000</v>
          </cell>
          <cell r="I39">
            <v>26390</v>
          </cell>
        </row>
        <row r="40">
          <cell r="H40">
            <v>0</v>
          </cell>
          <cell r="I40">
            <v>6000</v>
          </cell>
        </row>
        <row r="41">
          <cell r="H41">
            <v>0</v>
          </cell>
          <cell r="I41">
            <v>1777</v>
          </cell>
        </row>
        <row r="42">
          <cell r="H42">
            <v>4000</v>
          </cell>
          <cell r="I42">
            <v>4000</v>
          </cell>
        </row>
        <row r="43">
          <cell r="H43">
            <v>4450</v>
          </cell>
          <cell r="I43">
            <v>4450</v>
          </cell>
        </row>
        <row r="44">
          <cell r="H44">
            <v>0</v>
          </cell>
          <cell r="I44">
            <v>0</v>
          </cell>
        </row>
        <row r="45">
          <cell r="H45">
            <v>3710</v>
          </cell>
          <cell r="I45">
            <v>5537</v>
          </cell>
        </row>
        <row r="46">
          <cell r="H46">
            <v>48900</v>
          </cell>
          <cell r="I46">
            <v>49554</v>
          </cell>
        </row>
      </sheetData>
      <sheetData sheetId="1">
        <row r="9">
          <cell r="I9">
            <v>1187310.95</v>
          </cell>
        </row>
        <row r="19">
          <cell r="I19">
            <v>56.38</v>
          </cell>
        </row>
        <row r="21">
          <cell r="I21">
            <v>0.06</v>
          </cell>
        </row>
        <row r="22">
          <cell r="I22">
            <v>600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I. OPĆI DIO"/>
      <sheetName val="EKONOMSKA KLASIFIKACIJA"/>
      <sheetName val="IZVORI FINANCIRANJA"/>
      <sheetName val="POSEBNI DIO"/>
      <sheetName val="Sheet2"/>
      <sheetName val="Sheet1"/>
    </sheetNames>
    <sheetDataSet>
      <sheetData sheetId="0"/>
      <sheetData sheetId="1"/>
      <sheetData sheetId="2"/>
      <sheetData sheetId="3">
        <row r="7">
          <cell r="G7">
            <v>143428.66</v>
          </cell>
        </row>
        <row r="9">
          <cell r="G9">
            <v>0</v>
          </cell>
        </row>
        <row r="10">
          <cell r="G10">
            <v>7</v>
          </cell>
        </row>
        <row r="11">
          <cell r="G11">
            <v>139.36000000000001</v>
          </cell>
        </row>
        <row r="13">
          <cell r="G13">
            <v>73201.109999999986</v>
          </cell>
        </row>
        <row r="15">
          <cell r="G15">
            <v>172.86</v>
          </cell>
        </row>
        <row r="17">
          <cell r="G17">
            <v>76283.540000000008</v>
          </cell>
        </row>
        <row r="19">
          <cell r="G19">
            <v>930484.89</v>
          </cell>
        </row>
        <row r="21">
          <cell r="G21">
            <v>96633.67</v>
          </cell>
        </row>
        <row r="22">
          <cell r="G22">
            <v>53174.85</v>
          </cell>
        </row>
        <row r="23">
          <cell r="G23">
            <v>398.17</v>
          </cell>
        </row>
        <row r="24">
          <cell r="G24">
            <v>58.94</v>
          </cell>
        </row>
        <row r="25">
          <cell r="G25">
            <v>1441.53</v>
          </cell>
        </row>
        <row r="28">
          <cell r="G28">
            <v>113459.4</v>
          </cell>
        </row>
        <row r="29">
          <cell r="G29">
            <v>4181.84</v>
          </cell>
        </row>
        <row r="30">
          <cell r="G30">
            <v>18930.05</v>
          </cell>
        </row>
        <row r="31">
          <cell r="G31">
            <v>6857.37</v>
          </cell>
        </row>
        <row r="32">
          <cell r="G32"/>
        </row>
        <row r="33">
          <cell r="G33"/>
        </row>
        <row r="34">
          <cell r="G34"/>
        </row>
        <row r="35">
          <cell r="G35"/>
        </row>
        <row r="36">
          <cell r="G36"/>
        </row>
        <row r="41">
          <cell r="G41">
            <v>6685.1</v>
          </cell>
        </row>
        <row r="42">
          <cell r="G42">
            <v>25639.75</v>
          </cell>
        </row>
        <row r="43">
          <cell r="G43">
            <v>38304.449999999997</v>
          </cell>
        </row>
        <row r="44">
          <cell r="G44">
            <v>2028.97</v>
          </cell>
        </row>
        <row r="45">
          <cell r="G45"/>
        </row>
        <row r="46">
          <cell r="G46">
            <v>542.84</v>
          </cell>
        </row>
        <row r="47">
          <cell r="G47">
            <v>0</v>
          </cell>
        </row>
        <row r="49">
          <cell r="G49">
            <v>172.86</v>
          </cell>
        </row>
        <row r="51">
          <cell r="G51">
            <v>54112.72</v>
          </cell>
        </row>
        <row r="52">
          <cell r="G52">
            <v>6000</v>
          </cell>
        </row>
        <row r="53">
          <cell r="G53">
            <v>8755.41</v>
          </cell>
        </row>
        <row r="54">
          <cell r="G54">
            <v>3958.1600000000003</v>
          </cell>
        </row>
        <row r="55">
          <cell r="G55">
            <v>3457.25</v>
          </cell>
        </row>
        <row r="57">
          <cell r="G57">
            <v>757721.96</v>
          </cell>
        </row>
        <row r="58">
          <cell r="G58">
            <v>30243.95</v>
          </cell>
        </row>
        <row r="59">
          <cell r="G59">
            <v>123045.2</v>
          </cell>
        </row>
        <row r="60">
          <cell r="G60">
            <v>17000.5</v>
          </cell>
        </row>
        <row r="61">
          <cell r="G61">
            <v>2473.2800000000002</v>
          </cell>
        </row>
        <row r="62">
          <cell r="G62"/>
        </row>
        <row r="64">
          <cell r="G64">
            <v>25.72</v>
          </cell>
        </row>
        <row r="65">
          <cell r="G65">
            <v>79.650000000000006</v>
          </cell>
        </row>
        <row r="66">
          <cell r="G66">
            <v>99664.6</v>
          </cell>
        </row>
        <row r="67">
          <cell r="G67">
            <v>3225.25</v>
          </cell>
        </row>
        <row r="68">
          <cell r="G68">
            <v>343.02</v>
          </cell>
        </row>
        <row r="69">
          <cell r="G69">
            <v>0</v>
          </cell>
        </row>
        <row r="70">
          <cell r="G70">
            <v>17088.04</v>
          </cell>
        </row>
        <row r="71">
          <cell r="G71">
            <v>1815.22</v>
          </cell>
        </row>
        <row r="72">
          <cell r="G72">
            <v>2498.56</v>
          </cell>
        </row>
        <row r="73">
          <cell r="G73">
            <v>0</v>
          </cell>
        </row>
        <row r="75">
          <cell r="G75">
            <v>6.05</v>
          </cell>
        </row>
        <row r="76">
          <cell r="G76">
            <v>153.08000000000001</v>
          </cell>
        </row>
        <row r="77">
          <cell r="G77">
            <v>139.44999999999999</v>
          </cell>
        </row>
        <row r="78">
          <cell r="G78">
            <v>492.44</v>
          </cell>
        </row>
        <row r="79">
          <cell r="G79"/>
        </row>
        <row r="80">
          <cell r="G80"/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43A6-FAB0-4498-8377-B50CF282CA27}">
  <sheetPr codeName="Sheet1">
    <pageSetUpPr fitToPage="1"/>
  </sheetPr>
  <dimension ref="A3:I34"/>
  <sheetViews>
    <sheetView tabSelected="1" zoomScaleNormal="100" workbookViewId="0">
      <selection activeCell="A27" sqref="A27:I27"/>
    </sheetView>
  </sheetViews>
  <sheetFormatPr defaultColWidth="8.85546875" defaultRowHeight="15"/>
  <cols>
    <col min="1" max="16384" width="8.85546875" style="4"/>
  </cols>
  <sheetData>
    <row r="3" spans="1:9">
      <c r="A3" s="3"/>
      <c r="B3" s="3"/>
      <c r="C3" s="3"/>
      <c r="D3" s="3"/>
      <c r="E3" s="3"/>
      <c r="F3" s="3"/>
      <c r="G3" s="3"/>
    </row>
    <row r="4" spans="1:9" ht="26.25">
      <c r="A4" s="189" t="s">
        <v>166</v>
      </c>
      <c r="B4" s="189"/>
      <c r="C4" s="189"/>
      <c r="D4" s="189"/>
      <c r="E4" s="189"/>
      <c r="F4" s="189"/>
      <c r="G4" s="189"/>
      <c r="H4" s="189"/>
      <c r="I4" s="189"/>
    </row>
    <row r="5" spans="1:9" ht="26.25">
      <c r="A5" s="189" t="s">
        <v>167</v>
      </c>
      <c r="B5" s="189"/>
      <c r="C5" s="189"/>
      <c r="D5" s="189"/>
      <c r="E5" s="189"/>
      <c r="F5" s="189"/>
      <c r="G5" s="189"/>
      <c r="H5" s="189"/>
      <c r="I5" s="189"/>
    </row>
    <row r="6" spans="1:9">
      <c r="A6" s="3"/>
      <c r="B6" s="3"/>
      <c r="C6" s="3"/>
      <c r="D6" s="3"/>
      <c r="E6" s="3"/>
      <c r="F6" s="3"/>
      <c r="G6" s="3"/>
    </row>
    <row r="9" spans="1:9">
      <c r="A9" s="3"/>
      <c r="B9" s="3"/>
      <c r="C9" s="3"/>
      <c r="D9" s="3"/>
      <c r="E9" s="3"/>
      <c r="F9" s="3"/>
      <c r="G9" s="3"/>
    </row>
    <row r="10" spans="1:9" ht="21" customHeight="1">
      <c r="A10" s="192" t="s">
        <v>360</v>
      </c>
      <c r="B10" s="192"/>
      <c r="C10" s="192"/>
      <c r="D10" s="192"/>
      <c r="E10" s="192"/>
      <c r="F10" s="192"/>
      <c r="G10" s="192"/>
      <c r="H10" s="192"/>
      <c r="I10" s="192"/>
    </row>
    <row r="11" spans="1:9">
      <c r="A11" s="192"/>
      <c r="B11" s="192"/>
      <c r="C11" s="192"/>
      <c r="D11" s="192"/>
      <c r="E11" s="192"/>
      <c r="F11" s="192"/>
      <c r="G11" s="192"/>
      <c r="H11" s="192"/>
      <c r="I11" s="192"/>
    </row>
    <row r="12" spans="1:9">
      <c r="A12" s="192"/>
      <c r="B12" s="192"/>
      <c r="C12" s="192"/>
      <c r="D12" s="192"/>
      <c r="E12" s="192"/>
      <c r="F12" s="192"/>
      <c r="G12" s="192"/>
      <c r="H12" s="192"/>
      <c r="I12" s="192"/>
    </row>
    <row r="13" spans="1:9" ht="23.25">
      <c r="A13" s="190"/>
      <c r="B13" s="190"/>
      <c r="C13" s="190"/>
      <c r="D13" s="190"/>
      <c r="E13" s="190"/>
      <c r="F13" s="190"/>
      <c r="G13" s="190"/>
      <c r="H13" s="190"/>
      <c r="I13" s="190"/>
    </row>
    <row r="14" spans="1:9">
      <c r="A14" s="3"/>
      <c r="B14" s="3"/>
      <c r="C14" s="3"/>
      <c r="D14" s="3"/>
      <c r="E14" s="3"/>
      <c r="F14" s="3"/>
      <c r="G14" s="3"/>
    </row>
    <row r="16" spans="1:9">
      <c r="A16" s="3"/>
      <c r="B16" s="3"/>
      <c r="C16" s="3"/>
      <c r="D16" s="3"/>
      <c r="E16" s="3"/>
      <c r="F16" s="3"/>
      <c r="G16" s="3"/>
    </row>
    <row r="17" spans="1:9">
      <c r="A17" s="3"/>
      <c r="B17" s="3"/>
      <c r="C17" s="3"/>
      <c r="D17" s="3"/>
      <c r="E17" s="3"/>
      <c r="F17" s="3"/>
      <c r="G17" s="3"/>
    </row>
    <row r="18" spans="1:9">
      <c r="A18" s="3"/>
      <c r="B18" s="3"/>
      <c r="C18" s="3"/>
      <c r="D18" s="3"/>
      <c r="E18" s="3"/>
      <c r="F18" s="3"/>
      <c r="G18" s="3"/>
    </row>
    <row r="19" spans="1:9">
      <c r="A19" s="3"/>
      <c r="B19" s="3"/>
      <c r="C19" s="3"/>
      <c r="D19" s="3"/>
      <c r="E19" s="3"/>
      <c r="F19" s="3"/>
      <c r="G19" s="3"/>
    </row>
    <row r="20" spans="1:9">
      <c r="A20" s="3"/>
      <c r="B20" s="3"/>
      <c r="C20" s="3"/>
      <c r="D20" s="3"/>
      <c r="E20" s="3"/>
      <c r="F20" s="3"/>
      <c r="G20" s="3"/>
    </row>
    <row r="21" spans="1:9">
      <c r="A21" s="3"/>
      <c r="B21" s="3"/>
      <c r="C21" s="3"/>
      <c r="D21" s="3"/>
      <c r="E21" s="3"/>
      <c r="F21" s="3"/>
      <c r="G21" s="3"/>
    </row>
    <row r="22" spans="1:9">
      <c r="A22" s="3"/>
      <c r="B22" s="3"/>
      <c r="C22" s="3"/>
      <c r="D22" s="3"/>
      <c r="E22" s="3"/>
      <c r="F22" s="3"/>
      <c r="G22" s="3"/>
    </row>
    <row r="23" spans="1:9">
      <c r="A23" s="3"/>
      <c r="B23" s="3"/>
      <c r="C23" s="3"/>
      <c r="D23" s="3"/>
      <c r="E23" s="3"/>
      <c r="F23" s="3"/>
      <c r="G23" s="3"/>
    </row>
    <row r="24" spans="1:9">
      <c r="A24" s="3"/>
      <c r="B24" s="3"/>
      <c r="C24" s="3"/>
      <c r="D24" s="3"/>
      <c r="E24" s="3"/>
      <c r="F24" s="3"/>
      <c r="G24" s="3"/>
    </row>
    <row r="26" spans="1:9">
      <c r="A26" s="3"/>
      <c r="B26" s="3"/>
      <c r="C26" s="3"/>
      <c r="D26" s="3"/>
      <c r="E26" s="3"/>
      <c r="F26" s="3"/>
      <c r="G26" s="3"/>
    </row>
    <row r="27" spans="1:9" ht="15.75">
      <c r="A27" s="191" t="s">
        <v>361</v>
      </c>
      <c r="B27" s="191"/>
      <c r="C27" s="191"/>
      <c r="D27" s="191"/>
      <c r="E27" s="191"/>
      <c r="F27" s="191"/>
      <c r="G27" s="191"/>
      <c r="H27" s="191"/>
      <c r="I27" s="191"/>
    </row>
    <row r="28" spans="1:9">
      <c r="A28" s="3"/>
      <c r="B28" s="3"/>
      <c r="C28" s="3"/>
      <c r="D28" s="3"/>
      <c r="E28" s="3"/>
      <c r="F28" s="3"/>
      <c r="G28" s="3"/>
    </row>
    <row r="29" spans="1:9">
      <c r="A29" s="3"/>
      <c r="B29" s="3"/>
      <c r="C29" s="3"/>
      <c r="D29" s="3"/>
      <c r="E29" s="3"/>
      <c r="F29" s="3"/>
      <c r="G29" s="3"/>
    </row>
    <row r="31" spans="1:9">
      <c r="A31" s="3"/>
      <c r="B31" s="3"/>
      <c r="C31" s="3"/>
      <c r="D31" s="3"/>
      <c r="E31" s="3"/>
      <c r="F31" s="3"/>
      <c r="G31" s="3"/>
    </row>
    <row r="32" spans="1:9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</sheetData>
  <mergeCells count="5">
    <mergeCell ref="A4:I4"/>
    <mergeCell ref="A5:I5"/>
    <mergeCell ref="A13:I13"/>
    <mergeCell ref="A27:I27"/>
    <mergeCell ref="A10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EAC9-C136-4D52-82C3-A01FE74B86D5}">
  <sheetPr codeName="Sheet8">
    <pageSetUpPr fitToPage="1"/>
  </sheetPr>
  <dimension ref="B1:M30"/>
  <sheetViews>
    <sheetView showGridLines="0" topLeftCell="B1" workbookViewId="0">
      <selection activeCell="A27" sqref="A27:I27"/>
    </sheetView>
  </sheetViews>
  <sheetFormatPr defaultRowHeight="15.75"/>
  <cols>
    <col min="1" max="1" width="9.140625" style="12"/>
    <col min="2" max="2" width="40.28515625" style="20" bestFit="1" customWidth="1"/>
    <col min="3" max="3" width="13.28515625" style="20" bestFit="1" customWidth="1"/>
    <col min="4" max="5" width="16.7109375" style="20" customWidth="1"/>
    <col min="6" max="6" width="13.42578125" style="12" customWidth="1"/>
    <col min="7" max="7" width="10.5703125" style="12" customWidth="1"/>
    <col min="8" max="8" width="11.28515625" style="12" customWidth="1"/>
    <col min="9" max="9" width="9.140625" style="12"/>
    <col min="10" max="10" width="14.7109375" style="12" customWidth="1"/>
    <col min="11" max="11" width="15" style="12" customWidth="1"/>
    <col min="12" max="12" width="15.85546875" style="12" customWidth="1"/>
    <col min="13" max="257" width="9.140625" style="12"/>
    <col min="258" max="258" width="7.5703125" style="12" customWidth="1"/>
    <col min="259" max="259" width="40.7109375" style="12" customWidth="1"/>
    <col min="260" max="260" width="13.42578125" style="12" customWidth="1"/>
    <col min="261" max="261" width="16.7109375" style="12" customWidth="1"/>
    <col min="262" max="262" width="13.42578125" style="12" customWidth="1"/>
    <col min="263" max="263" width="10.5703125" style="12" customWidth="1"/>
    <col min="264" max="264" width="11.28515625" style="12" customWidth="1"/>
    <col min="265" max="265" width="9.140625" style="12"/>
    <col min="266" max="266" width="14.7109375" style="12" customWidth="1"/>
    <col min="267" max="267" width="15" style="12" customWidth="1"/>
    <col min="268" max="268" width="15.85546875" style="12" customWidth="1"/>
    <col min="269" max="513" width="9.140625" style="12"/>
    <col min="514" max="514" width="7.5703125" style="12" customWidth="1"/>
    <col min="515" max="515" width="40.7109375" style="12" customWidth="1"/>
    <col min="516" max="516" width="13.42578125" style="12" customWidth="1"/>
    <col min="517" max="517" width="16.7109375" style="12" customWidth="1"/>
    <col min="518" max="518" width="13.42578125" style="12" customWidth="1"/>
    <col min="519" max="519" width="10.5703125" style="12" customWidth="1"/>
    <col min="520" max="520" width="11.28515625" style="12" customWidth="1"/>
    <col min="521" max="521" width="9.140625" style="12"/>
    <col min="522" max="522" width="14.7109375" style="12" customWidth="1"/>
    <col min="523" max="523" width="15" style="12" customWidth="1"/>
    <col min="524" max="524" width="15.85546875" style="12" customWidth="1"/>
    <col min="525" max="769" width="9.140625" style="12"/>
    <col min="770" max="770" width="7.5703125" style="12" customWidth="1"/>
    <col min="771" max="771" width="40.7109375" style="12" customWidth="1"/>
    <col min="772" max="772" width="13.42578125" style="12" customWidth="1"/>
    <col min="773" max="773" width="16.7109375" style="12" customWidth="1"/>
    <col min="774" max="774" width="13.42578125" style="12" customWidth="1"/>
    <col min="775" max="775" width="10.5703125" style="12" customWidth="1"/>
    <col min="776" max="776" width="11.28515625" style="12" customWidth="1"/>
    <col min="777" max="777" width="9.140625" style="12"/>
    <col min="778" max="778" width="14.7109375" style="12" customWidth="1"/>
    <col min="779" max="779" width="15" style="12" customWidth="1"/>
    <col min="780" max="780" width="15.85546875" style="12" customWidth="1"/>
    <col min="781" max="1025" width="9.140625" style="12"/>
    <col min="1026" max="1026" width="7.5703125" style="12" customWidth="1"/>
    <col min="1027" max="1027" width="40.7109375" style="12" customWidth="1"/>
    <col min="1028" max="1028" width="13.42578125" style="12" customWidth="1"/>
    <col min="1029" max="1029" width="16.7109375" style="12" customWidth="1"/>
    <col min="1030" max="1030" width="13.42578125" style="12" customWidth="1"/>
    <col min="1031" max="1031" width="10.5703125" style="12" customWidth="1"/>
    <col min="1032" max="1032" width="11.28515625" style="12" customWidth="1"/>
    <col min="1033" max="1033" width="9.140625" style="12"/>
    <col min="1034" max="1034" width="14.7109375" style="12" customWidth="1"/>
    <col min="1035" max="1035" width="15" style="12" customWidth="1"/>
    <col min="1036" max="1036" width="15.85546875" style="12" customWidth="1"/>
    <col min="1037" max="1281" width="9.140625" style="12"/>
    <col min="1282" max="1282" width="7.5703125" style="12" customWidth="1"/>
    <col min="1283" max="1283" width="40.7109375" style="12" customWidth="1"/>
    <col min="1284" max="1284" width="13.42578125" style="12" customWidth="1"/>
    <col min="1285" max="1285" width="16.7109375" style="12" customWidth="1"/>
    <col min="1286" max="1286" width="13.42578125" style="12" customWidth="1"/>
    <col min="1287" max="1287" width="10.5703125" style="12" customWidth="1"/>
    <col min="1288" max="1288" width="11.28515625" style="12" customWidth="1"/>
    <col min="1289" max="1289" width="9.140625" style="12"/>
    <col min="1290" max="1290" width="14.7109375" style="12" customWidth="1"/>
    <col min="1291" max="1291" width="15" style="12" customWidth="1"/>
    <col min="1292" max="1292" width="15.85546875" style="12" customWidth="1"/>
    <col min="1293" max="1537" width="9.140625" style="12"/>
    <col min="1538" max="1538" width="7.5703125" style="12" customWidth="1"/>
    <col min="1539" max="1539" width="40.7109375" style="12" customWidth="1"/>
    <col min="1540" max="1540" width="13.42578125" style="12" customWidth="1"/>
    <col min="1541" max="1541" width="16.7109375" style="12" customWidth="1"/>
    <col min="1542" max="1542" width="13.42578125" style="12" customWidth="1"/>
    <col min="1543" max="1543" width="10.5703125" style="12" customWidth="1"/>
    <col min="1544" max="1544" width="11.28515625" style="12" customWidth="1"/>
    <col min="1545" max="1545" width="9.140625" style="12"/>
    <col min="1546" max="1546" width="14.7109375" style="12" customWidth="1"/>
    <col min="1547" max="1547" width="15" style="12" customWidth="1"/>
    <col min="1548" max="1548" width="15.85546875" style="12" customWidth="1"/>
    <col min="1549" max="1793" width="9.140625" style="12"/>
    <col min="1794" max="1794" width="7.5703125" style="12" customWidth="1"/>
    <col min="1795" max="1795" width="40.7109375" style="12" customWidth="1"/>
    <col min="1796" max="1796" width="13.42578125" style="12" customWidth="1"/>
    <col min="1797" max="1797" width="16.7109375" style="12" customWidth="1"/>
    <col min="1798" max="1798" width="13.42578125" style="12" customWidth="1"/>
    <col min="1799" max="1799" width="10.5703125" style="12" customWidth="1"/>
    <col min="1800" max="1800" width="11.28515625" style="12" customWidth="1"/>
    <col min="1801" max="1801" width="9.140625" style="12"/>
    <col min="1802" max="1802" width="14.7109375" style="12" customWidth="1"/>
    <col min="1803" max="1803" width="15" style="12" customWidth="1"/>
    <col min="1804" max="1804" width="15.85546875" style="12" customWidth="1"/>
    <col min="1805" max="2049" width="9.140625" style="12"/>
    <col min="2050" max="2050" width="7.5703125" style="12" customWidth="1"/>
    <col min="2051" max="2051" width="40.7109375" style="12" customWidth="1"/>
    <col min="2052" max="2052" width="13.42578125" style="12" customWidth="1"/>
    <col min="2053" max="2053" width="16.7109375" style="12" customWidth="1"/>
    <col min="2054" max="2054" width="13.42578125" style="12" customWidth="1"/>
    <col min="2055" max="2055" width="10.5703125" style="12" customWidth="1"/>
    <col min="2056" max="2056" width="11.28515625" style="12" customWidth="1"/>
    <col min="2057" max="2057" width="9.140625" style="12"/>
    <col min="2058" max="2058" width="14.7109375" style="12" customWidth="1"/>
    <col min="2059" max="2059" width="15" style="12" customWidth="1"/>
    <col min="2060" max="2060" width="15.85546875" style="12" customWidth="1"/>
    <col min="2061" max="2305" width="9.140625" style="12"/>
    <col min="2306" max="2306" width="7.5703125" style="12" customWidth="1"/>
    <col min="2307" max="2307" width="40.7109375" style="12" customWidth="1"/>
    <col min="2308" max="2308" width="13.42578125" style="12" customWidth="1"/>
    <col min="2309" max="2309" width="16.7109375" style="12" customWidth="1"/>
    <col min="2310" max="2310" width="13.42578125" style="12" customWidth="1"/>
    <col min="2311" max="2311" width="10.5703125" style="12" customWidth="1"/>
    <col min="2312" max="2312" width="11.28515625" style="12" customWidth="1"/>
    <col min="2313" max="2313" width="9.140625" style="12"/>
    <col min="2314" max="2314" width="14.7109375" style="12" customWidth="1"/>
    <col min="2315" max="2315" width="15" style="12" customWidth="1"/>
    <col min="2316" max="2316" width="15.85546875" style="12" customWidth="1"/>
    <col min="2317" max="2561" width="9.140625" style="12"/>
    <col min="2562" max="2562" width="7.5703125" style="12" customWidth="1"/>
    <col min="2563" max="2563" width="40.7109375" style="12" customWidth="1"/>
    <col min="2564" max="2564" width="13.42578125" style="12" customWidth="1"/>
    <col min="2565" max="2565" width="16.7109375" style="12" customWidth="1"/>
    <col min="2566" max="2566" width="13.42578125" style="12" customWidth="1"/>
    <col min="2567" max="2567" width="10.5703125" style="12" customWidth="1"/>
    <col min="2568" max="2568" width="11.28515625" style="12" customWidth="1"/>
    <col min="2569" max="2569" width="9.140625" style="12"/>
    <col min="2570" max="2570" width="14.7109375" style="12" customWidth="1"/>
    <col min="2571" max="2571" width="15" style="12" customWidth="1"/>
    <col min="2572" max="2572" width="15.85546875" style="12" customWidth="1"/>
    <col min="2573" max="2817" width="9.140625" style="12"/>
    <col min="2818" max="2818" width="7.5703125" style="12" customWidth="1"/>
    <col min="2819" max="2819" width="40.7109375" style="12" customWidth="1"/>
    <col min="2820" max="2820" width="13.42578125" style="12" customWidth="1"/>
    <col min="2821" max="2821" width="16.7109375" style="12" customWidth="1"/>
    <col min="2822" max="2822" width="13.42578125" style="12" customWidth="1"/>
    <col min="2823" max="2823" width="10.5703125" style="12" customWidth="1"/>
    <col min="2824" max="2824" width="11.28515625" style="12" customWidth="1"/>
    <col min="2825" max="2825" width="9.140625" style="12"/>
    <col min="2826" max="2826" width="14.7109375" style="12" customWidth="1"/>
    <col min="2827" max="2827" width="15" style="12" customWidth="1"/>
    <col min="2828" max="2828" width="15.85546875" style="12" customWidth="1"/>
    <col min="2829" max="3073" width="9.140625" style="12"/>
    <col min="3074" max="3074" width="7.5703125" style="12" customWidth="1"/>
    <col min="3075" max="3075" width="40.7109375" style="12" customWidth="1"/>
    <col min="3076" max="3076" width="13.42578125" style="12" customWidth="1"/>
    <col min="3077" max="3077" width="16.7109375" style="12" customWidth="1"/>
    <col min="3078" max="3078" width="13.42578125" style="12" customWidth="1"/>
    <col min="3079" max="3079" width="10.5703125" style="12" customWidth="1"/>
    <col min="3080" max="3080" width="11.28515625" style="12" customWidth="1"/>
    <col min="3081" max="3081" width="9.140625" style="12"/>
    <col min="3082" max="3082" width="14.7109375" style="12" customWidth="1"/>
    <col min="3083" max="3083" width="15" style="12" customWidth="1"/>
    <col min="3084" max="3084" width="15.85546875" style="12" customWidth="1"/>
    <col min="3085" max="3329" width="9.140625" style="12"/>
    <col min="3330" max="3330" width="7.5703125" style="12" customWidth="1"/>
    <col min="3331" max="3331" width="40.7109375" style="12" customWidth="1"/>
    <col min="3332" max="3332" width="13.42578125" style="12" customWidth="1"/>
    <col min="3333" max="3333" width="16.7109375" style="12" customWidth="1"/>
    <col min="3334" max="3334" width="13.42578125" style="12" customWidth="1"/>
    <col min="3335" max="3335" width="10.5703125" style="12" customWidth="1"/>
    <col min="3336" max="3336" width="11.28515625" style="12" customWidth="1"/>
    <col min="3337" max="3337" width="9.140625" style="12"/>
    <col min="3338" max="3338" width="14.7109375" style="12" customWidth="1"/>
    <col min="3339" max="3339" width="15" style="12" customWidth="1"/>
    <col min="3340" max="3340" width="15.85546875" style="12" customWidth="1"/>
    <col min="3341" max="3585" width="9.140625" style="12"/>
    <col min="3586" max="3586" width="7.5703125" style="12" customWidth="1"/>
    <col min="3587" max="3587" width="40.7109375" style="12" customWidth="1"/>
    <col min="3588" max="3588" width="13.42578125" style="12" customWidth="1"/>
    <col min="3589" max="3589" width="16.7109375" style="12" customWidth="1"/>
    <col min="3590" max="3590" width="13.42578125" style="12" customWidth="1"/>
    <col min="3591" max="3591" width="10.5703125" style="12" customWidth="1"/>
    <col min="3592" max="3592" width="11.28515625" style="12" customWidth="1"/>
    <col min="3593" max="3593" width="9.140625" style="12"/>
    <col min="3594" max="3594" width="14.7109375" style="12" customWidth="1"/>
    <col min="3595" max="3595" width="15" style="12" customWidth="1"/>
    <col min="3596" max="3596" width="15.85546875" style="12" customWidth="1"/>
    <col min="3597" max="3841" width="9.140625" style="12"/>
    <col min="3842" max="3842" width="7.5703125" style="12" customWidth="1"/>
    <col min="3843" max="3843" width="40.7109375" style="12" customWidth="1"/>
    <col min="3844" max="3844" width="13.42578125" style="12" customWidth="1"/>
    <col min="3845" max="3845" width="16.7109375" style="12" customWidth="1"/>
    <col min="3846" max="3846" width="13.42578125" style="12" customWidth="1"/>
    <col min="3847" max="3847" width="10.5703125" style="12" customWidth="1"/>
    <col min="3848" max="3848" width="11.28515625" style="12" customWidth="1"/>
    <col min="3849" max="3849" width="9.140625" style="12"/>
    <col min="3850" max="3850" width="14.7109375" style="12" customWidth="1"/>
    <col min="3851" max="3851" width="15" style="12" customWidth="1"/>
    <col min="3852" max="3852" width="15.85546875" style="12" customWidth="1"/>
    <col min="3853" max="4097" width="9.140625" style="12"/>
    <col min="4098" max="4098" width="7.5703125" style="12" customWidth="1"/>
    <col min="4099" max="4099" width="40.7109375" style="12" customWidth="1"/>
    <col min="4100" max="4100" width="13.42578125" style="12" customWidth="1"/>
    <col min="4101" max="4101" width="16.7109375" style="12" customWidth="1"/>
    <col min="4102" max="4102" width="13.42578125" style="12" customWidth="1"/>
    <col min="4103" max="4103" width="10.5703125" style="12" customWidth="1"/>
    <col min="4104" max="4104" width="11.28515625" style="12" customWidth="1"/>
    <col min="4105" max="4105" width="9.140625" style="12"/>
    <col min="4106" max="4106" width="14.7109375" style="12" customWidth="1"/>
    <col min="4107" max="4107" width="15" style="12" customWidth="1"/>
    <col min="4108" max="4108" width="15.85546875" style="12" customWidth="1"/>
    <col min="4109" max="4353" width="9.140625" style="12"/>
    <col min="4354" max="4354" width="7.5703125" style="12" customWidth="1"/>
    <col min="4355" max="4355" width="40.7109375" style="12" customWidth="1"/>
    <col min="4356" max="4356" width="13.42578125" style="12" customWidth="1"/>
    <col min="4357" max="4357" width="16.7109375" style="12" customWidth="1"/>
    <col min="4358" max="4358" width="13.42578125" style="12" customWidth="1"/>
    <col min="4359" max="4359" width="10.5703125" style="12" customWidth="1"/>
    <col min="4360" max="4360" width="11.28515625" style="12" customWidth="1"/>
    <col min="4361" max="4361" width="9.140625" style="12"/>
    <col min="4362" max="4362" width="14.7109375" style="12" customWidth="1"/>
    <col min="4363" max="4363" width="15" style="12" customWidth="1"/>
    <col min="4364" max="4364" width="15.85546875" style="12" customWidth="1"/>
    <col min="4365" max="4609" width="9.140625" style="12"/>
    <col min="4610" max="4610" width="7.5703125" style="12" customWidth="1"/>
    <col min="4611" max="4611" width="40.7109375" style="12" customWidth="1"/>
    <col min="4612" max="4612" width="13.42578125" style="12" customWidth="1"/>
    <col min="4613" max="4613" width="16.7109375" style="12" customWidth="1"/>
    <col min="4614" max="4614" width="13.42578125" style="12" customWidth="1"/>
    <col min="4615" max="4615" width="10.5703125" style="12" customWidth="1"/>
    <col min="4616" max="4616" width="11.28515625" style="12" customWidth="1"/>
    <col min="4617" max="4617" width="9.140625" style="12"/>
    <col min="4618" max="4618" width="14.7109375" style="12" customWidth="1"/>
    <col min="4619" max="4619" width="15" style="12" customWidth="1"/>
    <col min="4620" max="4620" width="15.85546875" style="12" customWidth="1"/>
    <col min="4621" max="4865" width="9.140625" style="12"/>
    <col min="4866" max="4866" width="7.5703125" style="12" customWidth="1"/>
    <col min="4867" max="4867" width="40.7109375" style="12" customWidth="1"/>
    <col min="4868" max="4868" width="13.42578125" style="12" customWidth="1"/>
    <col min="4869" max="4869" width="16.7109375" style="12" customWidth="1"/>
    <col min="4870" max="4870" width="13.42578125" style="12" customWidth="1"/>
    <col min="4871" max="4871" width="10.5703125" style="12" customWidth="1"/>
    <col min="4872" max="4872" width="11.28515625" style="12" customWidth="1"/>
    <col min="4873" max="4873" width="9.140625" style="12"/>
    <col min="4874" max="4874" width="14.7109375" style="12" customWidth="1"/>
    <col min="4875" max="4875" width="15" style="12" customWidth="1"/>
    <col min="4876" max="4876" width="15.85546875" style="12" customWidth="1"/>
    <col min="4877" max="5121" width="9.140625" style="12"/>
    <col min="5122" max="5122" width="7.5703125" style="12" customWidth="1"/>
    <col min="5123" max="5123" width="40.7109375" style="12" customWidth="1"/>
    <col min="5124" max="5124" width="13.42578125" style="12" customWidth="1"/>
    <col min="5125" max="5125" width="16.7109375" style="12" customWidth="1"/>
    <col min="5126" max="5126" width="13.42578125" style="12" customWidth="1"/>
    <col min="5127" max="5127" width="10.5703125" style="12" customWidth="1"/>
    <col min="5128" max="5128" width="11.28515625" style="12" customWidth="1"/>
    <col min="5129" max="5129" width="9.140625" style="12"/>
    <col min="5130" max="5130" width="14.7109375" style="12" customWidth="1"/>
    <col min="5131" max="5131" width="15" style="12" customWidth="1"/>
    <col min="5132" max="5132" width="15.85546875" style="12" customWidth="1"/>
    <col min="5133" max="5377" width="9.140625" style="12"/>
    <col min="5378" max="5378" width="7.5703125" style="12" customWidth="1"/>
    <col min="5379" max="5379" width="40.7109375" style="12" customWidth="1"/>
    <col min="5380" max="5380" width="13.42578125" style="12" customWidth="1"/>
    <col min="5381" max="5381" width="16.7109375" style="12" customWidth="1"/>
    <col min="5382" max="5382" width="13.42578125" style="12" customWidth="1"/>
    <col min="5383" max="5383" width="10.5703125" style="12" customWidth="1"/>
    <col min="5384" max="5384" width="11.28515625" style="12" customWidth="1"/>
    <col min="5385" max="5385" width="9.140625" style="12"/>
    <col min="5386" max="5386" width="14.7109375" style="12" customWidth="1"/>
    <col min="5387" max="5387" width="15" style="12" customWidth="1"/>
    <col min="5388" max="5388" width="15.85546875" style="12" customWidth="1"/>
    <col min="5389" max="5633" width="9.140625" style="12"/>
    <col min="5634" max="5634" width="7.5703125" style="12" customWidth="1"/>
    <col min="5635" max="5635" width="40.7109375" style="12" customWidth="1"/>
    <col min="5636" max="5636" width="13.42578125" style="12" customWidth="1"/>
    <col min="5637" max="5637" width="16.7109375" style="12" customWidth="1"/>
    <col min="5638" max="5638" width="13.42578125" style="12" customWidth="1"/>
    <col min="5639" max="5639" width="10.5703125" style="12" customWidth="1"/>
    <col min="5640" max="5640" width="11.28515625" style="12" customWidth="1"/>
    <col min="5641" max="5641" width="9.140625" style="12"/>
    <col min="5642" max="5642" width="14.7109375" style="12" customWidth="1"/>
    <col min="5643" max="5643" width="15" style="12" customWidth="1"/>
    <col min="5644" max="5644" width="15.85546875" style="12" customWidth="1"/>
    <col min="5645" max="5889" width="9.140625" style="12"/>
    <col min="5890" max="5890" width="7.5703125" style="12" customWidth="1"/>
    <col min="5891" max="5891" width="40.7109375" style="12" customWidth="1"/>
    <col min="5892" max="5892" width="13.42578125" style="12" customWidth="1"/>
    <col min="5893" max="5893" width="16.7109375" style="12" customWidth="1"/>
    <col min="5894" max="5894" width="13.42578125" style="12" customWidth="1"/>
    <col min="5895" max="5895" width="10.5703125" style="12" customWidth="1"/>
    <col min="5896" max="5896" width="11.28515625" style="12" customWidth="1"/>
    <col min="5897" max="5897" width="9.140625" style="12"/>
    <col min="5898" max="5898" width="14.7109375" style="12" customWidth="1"/>
    <col min="5899" max="5899" width="15" style="12" customWidth="1"/>
    <col min="5900" max="5900" width="15.85546875" style="12" customWidth="1"/>
    <col min="5901" max="6145" width="9.140625" style="12"/>
    <col min="6146" max="6146" width="7.5703125" style="12" customWidth="1"/>
    <col min="6147" max="6147" width="40.7109375" style="12" customWidth="1"/>
    <col min="6148" max="6148" width="13.42578125" style="12" customWidth="1"/>
    <col min="6149" max="6149" width="16.7109375" style="12" customWidth="1"/>
    <col min="6150" max="6150" width="13.42578125" style="12" customWidth="1"/>
    <col min="6151" max="6151" width="10.5703125" style="12" customWidth="1"/>
    <col min="6152" max="6152" width="11.28515625" style="12" customWidth="1"/>
    <col min="6153" max="6153" width="9.140625" style="12"/>
    <col min="6154" max="6154" width="14.7109375" style="12" customWidth="1"/>
    <col min="6155" max="6155" width="15" style="12" customWidth="1"/>
    <col min="6156" max="6156" width="15.85546875" style="12" customWidth="1"/>
    <col min="6157" max="6401" width="9.140625" style="12"/>
    <col min="6402" max="6402" width="7.5703125" style="12" customWidth="1"/>
    <col min="6403" max="6403" width="40.7109375" style="12" customWidth="1"/>
    <col min="6404" max="6404" width="13.42578125" style="12" customWidth="1"/>
    <col min="6405" max="6405" width="16.7109375" style="12" customWidth="1"/>
    <col min="6406" max="6406" width="13.42578125" style="12" customWidth="1"/>
    <col min="6407" max="6407" width="10.5703125" style="12" customWidth="1"/>
    <col min="6408" max="6408" width="11.28515625" style="12" customWidth="1"/>
    <col min="6409" max="6409" width="9.140625" style="12"/>
    <col min="6410" max="6410" width="14.7109375" style="12" customWidth="1"/>
    <col min="6411" max="6411" width="15" style="12" customWidth="1"/>
    <col min="6412" max="6412" width="15.85546875" style="12" customWidth="1"/>
    <col min="6413" max="6657" width="9.140625" style="12"/>
    <col min="6658" max="6658" width="7.5703125" style="12" customWidth="1"/>
    <col min="6659" max="6659" width="40.7109375" style="12" customWidth="1"/>
    <col min="6660" max="6660" width="13.42578125" style="12" customWidth="1"/>
    <col min="6661" max="6661" width="16.7109375" style="12" customWidth="1"/>
    <col min="6662" max="6662" width="13.42578125" style="12" customWidth="1"/>
    <col min="6663" max="6663" width="10.5703125" style="12" customWidth="1"/>
    <col min="6664" max="6664" width="11.28515625" style="12" customWidth="1"/>
    <col min="6665" max="6665" width="9.140625" style="12"/>
    <col min="6666" max="6666" width="14.7109375" style="12" customWidth="1"/>
    <col min="6667" max="6667" width="15" style="12" customWidth="1"/>
    <col min="6668" max="6668" width="15.85546875" style="12" customWidth="1"/>
    <col min="6669" max="6913" width="9.140625" style="12"/>
    <col min="6914" max="6914" width="7.5703125" style="12" customWidth="1"/>
    <col min="6915" max="6915" width="40.7109375" style="12" customWidth="1"/>
    <col min="6916" max="6916" width="13.42578125" style="12" customWidth="1"/>
    <col min="6917" max="6917" width="16.7109375" style="12" customWidth="1"/>
    <col min="6918" max="6918" width="13.42578125" style="12" customWidth="1"/>
    <col min="6919" max="6919" width="10.5703125" style="12" customWidth="1"/>
    <col min="6920" max="6920" width="11.28515625" style="12" customWidth="1"/>
    <col min="6921" max="6921" width="9.140625" style="12"/>
    <col min="6922" max="6922" width="14.7109375" style="12" customWidth="1"/>
    <col min="6923" max="6923" width="15" style="12" customWidth="1"/>
    <col min="6924" max="6924" width="15.85546875" style="12" customWidth="1"/>
    <col min="6925" max="7169" width="9.140625" style="12"/>
    <col min="7170" max="7170" width="7.5703125" style="12" customWidth="1"/>
    <col min="7171" max="7171" width="40.7109375" style="12" customWidth="1"/>
    <col min="7172" max="7172" width="13.42578125" style="12" customWidth="1"/>
    <col min="7173" max="7173" width="16.7109375" style="12" customWidth="1"/>
    <col min="7174" max="7174" width="13.42578125" style="12" customWidth="1"/>
    <col min="7175" max="7175" width="10.5703125" style="12" customWidth="1"/>
    <col min="7176" max="7176" width="11.28515625" style="12" customWidth="1"/>
    <col min="7177" max="7177" width="9.140625" style="12"/>
    <col min="7178" max="7178" width="14.7109375" style="12" customWidth="1"/>
    <col min="7179" max="7179" width="15" style="12" customWidth="1"/>
    <col min="7180" max="7180" width="15.85546875" style="12" customWidth="1"/>
    <col min="7181" max="7425" width="9.140625" style="12"/>
    <col min="7426" max="7426" width="7.5703125" style="12" customWidth="1"/>
    <col min="7427" max="7427" width="40.7109375" style="12" customWidth="1"/>
    <col min="7428" max="7428" width="13.42578125" style="12" customWidth="1"/>
    <col min="7429" max="7429" width="16.7109375" style="12" customWidth="1"/>
    <col min="7430" max="7430" width="13.42578125" style="12" customWidth="1"/>
    <col min="7431" max="7431" width="10.5703125" style="12" customWidth="1"/>
    <col min="7432" max="7432" width="11.28515625" style="12" customWidth="1"/>
    <col min="7433" max="7433" width="9.140625" style="12"/>
    <col min="7434" max="7434" width="14.7109375" style="12" customWidth="1"/>
    <col min="7435" max="7435" width="15" style="12" customWidth="1"/>
    <col min="7436" max="7436" width="15.85546875" style="12" customWidth="1"/>
    <col min="7437" max="7681" width="9.140625" style="12"/>
    <col min="7682" max="7682" width="7.5703125" style="12" customWidth="1"/>
    <col min="7683" max="7683" width="40.7109375" style="12" customWidth="1"/>
    <col min="7684" max="7684" width="13.42578125" style="12" customWidth="1"/>
    <col min="7685" max="7685" width="16.7109375" style="12" customWidth="1"/>
    <col min="7686" max="7686" width="13.42578125" style="12" customWidth="1"/>
    <col min="7687" max="7687" width="10.5703125" style="12" customWidth="1"/>
    <col min="7688" max="7688" width="11.28515625" style="12" customWidth="1"/>
    <col min="7689" max="7689" width="9.140625" style="12"/>
    <col min="7690" max="7690" width="14.7109375" style="12" customWidth="1"/>
    <col min="7691" max="7691" width="15" style="12" customWidth="1"/>
    <col min="7692" max="7692" width="15.85546875" style="12" customWidth="1"/>
    <col min="7693" max="7937" width="9.140625" style="12"/>
    <col min="7938" max="7938" width="7.5703125" style="12" customWidth="1"/>
    <col min="7939" max="7939" width="40.7109375" style="12" customWidth="1"/>
    <col min="7940" max="7940" width="13.42578125" style="12" customWidth="1"/>
    <col min="7941" max="7941" width="16.7109375" style="12" customWidth="1"/>
    <col min="7942" max="7942" width="13.42578125" style="12" customWidth="1"/>
    <col min="7943" max="7943" width="10.5703125" style="12" customWidth="1"/>
    <col min="7944" max="7944" width="11.28515625" style="12" customWidth="1"/>
    <col min="7945" max="7945" width="9.140625" style="12"/>
    <col min="7946" max="7946" width="14.7109375" style="12" customWidth="1"/>
    <col min="7947" max="7947" width="15" style="12" customWidth="1"/>
    <col min="7948" max="7948" width="15.85546875" style="12" customWidth="1"/>
    <col min="7949" max="8193" width="9.140625" style="12"/>
    <col min="8194" max="8194" width="7.5703125" style="12" customWidth="1"/>
    <col min="8195" max="8195" width="40.7109375" style="12" customWidth="1"/>
    <col min="8196" max="8196" width="13.42578125" style="12" customWidth="1"/>
    <col min="8197" max="8197" width="16.7109375" style="12" customWidth="1"/>
    <col min="8198" max="8198" width="13.42578125" style="12" customWidth="1"/>
    <col min="8199" max="8199" width="10.5703125" style="12" customWidth="1"/>
    <col min="8200" max="8200" width="11.28515625" style="12" customWidth="1"/>
    <col min="8201" max="8201" width="9.140625" style="12"/>
    <col min="8202" max="8202" width="14.7109375" style="12" customWidth="1"/>
    <col min="8203" max="8203" width="15" style="12" customWidth="1"/>
    <col min="8204" max="8204" width="15.85546875" style="12" customWidth="1"/>
    <col min="8205" max="8449" width="9.140625" style="12"/>
    <col min="8450" max="8450" width="7.5703125" style="12" customWidth="1"/>
    <col min="8451" max="8451" width="40.7109375" style="12" customWidth="1"/>
    <col min="8452" max="8452" width="13.42578125" style="12" customWidth="1"/>
    <col min="8453" max="8453" width="16.7109375" style="12" customWidth="1"/>
    <col min="8454" max="8454" width="13.42578125" style="12" customWidth="1"/>
    <col min="8455" max="8455" width="10.5703125" style="12" customWidth="1"/>
    <col min="8456" max="8456" width="11.28515625" style="12" customWidth="1"/>
    <col min="8457" max="8457" width="9.140625" style="12"/>
    <col min="8458" max="8458" width="14.7109375" style="12" customWidth="1"/>
    <col min="8459" max="8459" width="15" style="12" customWidth="1"/>
    <col min="8460" max="8460" width="15.85546875" style="12" customWidth="1"/>
    <col min="8461" max="8705" width="9.140625" style="12"/>
    <col min="8706" max="8706" width="7.5703125" style="12" customWidth="1"/>
    <col min="8707" max="8707" width="40.7109375" style="12" customWidth="1"/>
    <col min="8708" max="8708" width="13.42578125" style="12" customWidth="1"/>
    <col min="8709" max="8709" width="16.7109375" style="12" customWidth="1"/>
    <col min="8710" max="8710" width="13.42578125" style="12" customWidth="1"/>
    <col min="8711" max="8711" width="10.5703125" style="12" customWidth="1"/>
    <col min="8712" max="8712" width="11.28515625" style="12" customWidth="1"/>
    <col min="8713" max="8713" width="9.140625" style="12"/>
    <col min="8714" max="8714" width="14.7109375" style="12" customWidth="1"/>
    <col min="8715" max="8715" width="15" style="12" customWidth="1"/>
    <col min="8716" max="8716" width="15.85546875" style="12" customWidth="1"/>
    <col min="8717" max="8961" width="9.140625" style="12"/>
    <col min="8962" max="8962" width="7.5703125" style="12" customWidth="1"/>
    <col min="8963" max="8963" width="40.7109375" style="12" customWidth="1"/>
    <col min="8964" max="8964" width="13.42578125" style="12" customWidth="1"/>
    <col min="8965" max="8965" width="16.7109375" style="12" customWidth="1"/>
    <col min="8966" max="8966" width="13.42578125" style="12" customWidth="1"/>
    <col min="8967" max="8967" width="10.5703125" style="12" customWidth="1"/>
    <col min="8968" max="8968" width="11.28515625" style="12" customWidth="1"/>
    <col min="8969" max="8969" width="9.140625" style="12"/>
    <col min="8970" max="8970" width="14.7109375" style="12" customWidth="1"/>
    <col min="8971" max="8971" width="15" style="12" customWidth="1"/>
    <col min="8972" max="8972" width="15.85546875" style="12" customWidth="1"/>
    <col min="8973" max="9217" width="9.140625" style="12"/>
    <col min="9218" max="9218" width="7.5703125" style="12" customWidth="1"/>
    <col min="9219" max="9219" width="40.7109375" style="12" customWidth="1"/>
    <col min="9220" max="9220" width="13.42578125" style="12" customWidth="1"/>
    <col min="9221" max="9221" width="16.7109375" style="12" customWidth="1"/>
    <col min="9222" max="9222" width="13.42578125" style="12" customWidth="1"/>
    <col min="9223" max="9223" width="10.5703125" style="12" customWidth="1"/>
    <col min="9224" max="9224" width="11.28515625" style="12" customWidth="1"/>
    <col min="9225" max="9225" width="9.140625" style="12"/>
    <col min="9226" max="9226" width="14.7109375" style="12" customWidth="1"/>
    <col min="9227" max="9227" width="15" style="12" customWidth="1"/>
    <col min="9228" max="9228" width="15.85546875" style="12" customWidth="1"/>
    <col min="9229" max="9473" width="9.140625" style="12"/>
    <col min="9474" max="9474" width="7.5703125" style="12" customWidth="1"/>
    <col min="9475" max="9475" width="40.7109375" style="12" customWidth="1"/>
    <col min="9476" max="9476" width="13.42578125" style="12" customWidth="1"/>
    <col min="9477" max="9477" width="16.7109375" style="12" customWidth="1"/>
    <col min="9478" max="9478" width="13.42578125" style="12" customWidth="1"/>
    <col min="9479" max="9479" width="10.5703125" style="12" customWidth="1"/>
    <col min="9480" max="9480" width="11.28515625" style="12" customWidth="1"/>
    <col min="9481" max="9481" width="9.140625" style="12"/>
    <col min="9482" max="9482" width="14.7109375" style="12" customWidth="1"/>
    <col min="9483" max="9483" width="15" style="12" customWidth="1"/>
    <col min="9484" max="9484" width="15.85546875" style="12" customWidth="1"/>
    <col min="9485" max="9729" width="9.140625" style="12"/>
    <col min="9730" max="9730" width="7.5703125" style="12" customWidth="1"/>
    <col min="9731" max="9731" width="40.7109375" style="12" customWidth="1"/>
    <col min="9732" max="9732" width="13.42578125" style="12" customWidth="1"/>
    <col min="9733" max="9733" width="16.7109375" style="12" customWidth="1"/>
    <col min="9734" max="9734" width="13.42578125" style="12" customWidth="1"/>
    <col min="9735" max="9735" width="10.5703125" style="12" customWidth="1"/>
    <col min="9736" max="9736" width="11.28515625" style="12" customWidth="1"/>
    <col min="9737" max="9737" width="9.140625" style="12"/>
    <col min="9738" max="9738" width="14.7109375" style="12" customWidth="1"/>
    <col min="9739" max="9739" width="15" style="12" customWidth="1"/>
    <col min="9740" max="9740" width="15.85546875" style="12" customWidth="1"/>
    <col min="9741" max="9985" width="9.140625" style="12"/>
    <col min="9986" max="9986" width="7.5703125" style="12" customWidth="1"/>
    <col min="9987" max="9987" width="40.7109375" style="12" customWidth="1"/>
    <col min="9988" max="9988" width="13.42578125" style="12" customWidth="1"/>
    <col min="9989" max="9989" width="16.7109375" style="12" customWidth="1"/>
    <col min="9990" max="9990" width="13.42578125" style="12" customWidth="1"/>
    <col min="9991" max="9991" width="10.5703125" style="12" customWidth="1"/>
    <col min="9992" max="9992" width="11.28515625" style="12" customWidth="1"/>
    <col min="9993" max="9993" width="9.140625" style="12"/>
    <col min="9994" max="9994" width="14.7109375" style="12" customWidth="1"/>
    <col min="9995" max="9995" width="15" style="12" customWidth="1"/>
    <col min="9996" max="9996" width="15.85546875" style="12" customWidth="1"/>
    <col min="9997" max="10241" width="9.140625" style="12"/>
    <col min="10242" max="10242" width="7.5703125" style="12" customWidth="1"/>
    <col min="10243" max="10243" width="40.7109375" style="12" customWidth="1"/>
    <col min="10244" max="10244" width="13.42578125" style="12" customWidth="1"/>
    <col min="10245" max="10245" width="16.7109375" style="12" customWidth="1"/>
    <col min="10246" max="10246" width="13.42578125" style="12" customWidth="1"/>
    <col min="10247" max="10247" width="10.5703125" style="12" customWidth="1"/>
    <col min="10248" max="10248" width="11.28515625" style="12" customWidth="1"/>
    <col min="10249" max="10249" width="9.140625" style="12"/>
    <col min="10250" max="10250" width="14.7109375" style="12" customWidth="1"/>
    <col min="10251" max="10251" width="15" style="12" customWidth="1"/>
    <col min="10252" max="10252" width="15.85546875" style="12" customWidth="1"/>
    <col min="10253" max="10497" width="9.140625" style="12"/>
    <col min="10498" max="10498" width="7.5703125" style="12" customWidth="1"/>
    <col min="10499" max="10499" width="40.7109375" style="12" customWidth="1"/>
    <col min="10500" max="10500" width="13.42578125" style="12" customWidth="1"/>
    <col min="10501" max="10501" width="16.7109375" style="12" customWidth="1"/>
    <col min="10502" max="10502" width="13.42578125" style="12" customWidth="1"/>
    <col min="10503" max="10503" width="10.5703125" style="12" customWidth="1"/>
    <col min="10504" max="10504" width="11.28515625" style="12" customWidth="1"/>
    <col min="10505" max="10505" width="9.140625" style="12"/>
    <col min="10506" max="10506" width="14.7109375" style="12" customWidth="1"/>
    <col min="10507" max="10507" width="15" style="12" customWidth="1"/>
    <col min="10508" max="10508" width="15.85546875" style="12" customWidth="1"/>
    <col min="10509" max="10753" width="9.140625" style="12"/>
    <col min="10754" max="10754" width="7.5703125" style="12" customWidth="1"/>
    <col min="10755" max="10755" width="40.7109375" style="12" customWidth="1"/>
    <col min="10756" max="10756" width="13.42578125" style="12" customWidth="1"/>
    <col min="10757" max="10757" width="16.7109375" style="12" customWidth="1"/>
    <col min="10758" max="10758" width="13.42578125" style="12" customWidth="1"/>
    <col min="10759" max="10759" width="10.5703125" style="12" customWidth="1"/>
    <col min="10760" max="10760" width="11.28515625" style="12" customWidth="1"/>
    <col min="10761" max="10761" width="9.140625" style="12"/>
    <col min="10762" max="10762" width="14.7109375" style="12" customWidth="1"/>
    <col min="10763" max="10763" width="15" style="12" customWidth="1"/>
    <col min="10764" max="10764" width="15.85546875" style="12" customWidth="1"/>
    <col min="10765" max="11009" width="9.140625" style="12"/>
    <col min="11010" max="11010" width="7.5703125" style="12" customWidth="1"/>
    <col min="11011" max="11011" width="40.7109375" style="12" customWidth="1"/>
    <col min="11012" max="11012" width="13.42578125" style="12" customWidth="1"/>
    <col min="11013" max="11013" width="16.7109375" style="12" customWidth="1"/>
    <col min="11014" max="11014" width="13.42578125" style="12" customWidth="1"/>
    <col min="11015" max="11015" width="10.5703125" style="12" customWidth="1"/>
    <col min="11016" max="11016" width="11.28515625" style="12" customWidth="1"/>
    <col min="11017" max="11017" width="9.140625" style="12"/>
    <col min="11018" max="11018" width="14.7109375" style="12" customWidth="1"/>
    <col min="11019" max="11019" width="15" style="12" customWidth="1"/>
    <col min="11020" max="11020" width="15.85546875" style="12" customWidth="1"/>
    <col min="11021" max="11265" width="9.140625" style="12"/>
    <col min="11266" max="11266" width="7.5703125" style="12" customWidth="1"/>
    <col min="11267" max="11267" width="40.7109375" style="12" customWidth="1"/>
    <col min="11268" max="11268" width="13.42578125" style="12" customWidth="1"/>
    <col min="11269" max="11269" width="16.7109375" style="12" customWidth="1"/>
    <col min="11270" max="11270" width="13.42578125" style="12" customWidth="1"/>
    <col min="11271" max="11271" width="10.5703125" style="12" customWidth="1"/>
    <col min="11272" max="11272" width="11.28515625" style="12" customWidth="1"/>
    <col min="11273" max="11273" width="9.140625" style="12"/>
    <col min="11274" max="11274" width="14.7109375" style="12" customWidth="1"/>
    <col min="11275" max="11275" width="15" style="12" customWidth="1"/>
    <col min="11276" max="11276" width="15.85546875" style="12" customWidth="1"/>
    <col min="11277" max="11521" width="9.140625" style="12"/>
    <col min="11522" max="11522" width="7.5703125" style="12" customWidth="1"/>
    <col min="11523" max="11523" width="40.7109375" style="12" customWidth="1"/>
    <col min="11524" max="11524" width="13.42578125" style="12" customWidth="1"/>
    <col min="11525" max="11525" width="16.7109375" style="12" customWidth="1"/>
    <col min="11526" max="11526" width="13.42578125" style="12" customWidth="1"/>
    <col min="11527" max="11527" width="10.5703125" style="12" customWidth="1"/>
    <col min="11528" max="11528" width="11.28515625" style="12" customWidth="1"/>
    <col min="11529" max="11529" width="9.140625" style="12"/>
    <col min="11530" max="11530" width="14.7109375" style="12" customWidth="1"/>
    <col min="11531" max="11531" width="15" style="12" customWidth="1"/>
    <col min="11532" max="11532" width="15.85546875" style="12" customWidth="1"/>
    <col min="11533" max="11777" width="9.140625" style="12"/>
    <col min="11778" max="11778" width="7.5703125" style="12" customWidth="1"/>
    <col min="11779" max="11779" width="40.7109375" style="12" customWidth="1"/>
    <col min="11780" max="11780" width="13.42578125" style="12" customWidth="1"/>
    <col min="11781" max="11781" width="16.7109375" style="12" customWidth="1"/>
    <col min="11782" max="11782" width="13.42578125" style="12" customWidth="1"/>
    <col min="11783" max="11783" width="10.5703125" style="12" customWidth="1"/>
    <col min="11784" max="11784" width="11.28515625" style="12" customWidth="1"/>
    <col min="11785" max="11785" width="9.140625" style="12"/>
    <col min="11786" max="11786" width="14.7109375" style="12" customWidth="1"/>
    <col min="11787" max="11787" width="15" style="12" customWidth="1"/>
    <col min="11788" max="11788" width="15.85546875" style="12" customWidth="1"/>
    <col min="11789" max="12033" width="9.140625" style="12"/>
    <col min="12034" max="12034" width="7.5703125" style="12" customWidth="1"/>
    <col min="12035" max="12035" width="40.7109375" style="12" customWidth="1"/>
    <col min="12036" max="12036" width="13.42578125" style="12" customWidth="1"/>
    <col min="12037" max="12037" width="16.7109375" style="12" customWidth="1"/>
    <col min="12038" max="12038" width="13.42578125" style="12" customWidth="1"/>
    <col min="12039" max="12039" width="10.5703125" style="12" customWidth="1"/>
    <col min="12040" max="12040" width="11.28515625" style="12" customWidth="1"/>
    <col min="12041" max="12041" width="9.140625" style="12"/>
    <col min="12042" max="12042" width="14.7109375" style="12" customWidth="1"/>
    <col min="12043" max="12043" width="15" style="12" customWidth="1"/>
    <col min="12044" max="12044" width="15.85546875" style="12" customWidth="1"/>
    <col min="12045" max="12289" width="9.140625" style="12"/>
    <col min="12290" max="12290" width="7.5703125" style="12" customWidth="1"/>
    <col min="12291" max="12291" width="40.7109375" style="12" customWidth="1"/>
    <col min="12292" max="12292" width="13.42578125" style="12" customWidth="1"/>
    <col min="12293" max="12293" width="16.7109375" style="12" customWidth="1"/>
    <col min="12294" max="12294" width="13.42578125" style="12" customWidth="1"/>
    <col min="12295" max="12295" width="10.5703125" style="12" customWidth="1"/>
    <col min="12296" max="12296" width="11.28515625" style="12" customWidth="1"/>
    <col min="12297" max="12297" width="9.140625" style="12"/>
    <col min="12298" max="12298" width="14.7109375" style="12" customWidth="1"/>
    <col min="12299" max="12299" width="15" style="12" customWidth="1"/>
    <col min="12300" max="12300" width="15.85546875" style="12" customWidth="1"/>
    <col min="12301" max="12545" width="9.140625" style="12"/>
    <col min="12546" max="12546" width="7.5703125" style="12" customWidth="1"/>
    <col min="12547" max="12547" width="40.7109375" style="12" customWidth="1"/>
    <col min="12548" max="12548" width="13.42578125" style="12" customWidth="1"/>
    <col min="12549" max="12549" width="16.7109375" style="12" customWidth="1"/>
    <col min="12550" max="12550" width="13.42578125" style="12" customWidth="1"/>
    <col min="12551" max="12551" width="10.5703125" style="12" customWidth="1"/>
    <col min="12552" max="12552" width="11.28515625" style="12" customWidth="1"/>
    <col min="12553" max="12553" width="9.140625" style="12"/>
    <col min="12554" max="12554" width="14.7109375" style="12" customWidth="1"/>
    <col min="12555" max="12555" width="15" style="12" customWidth="1"/>
    <col min="12556" max="12556" width="15.85546875" style="12" customWidth="1"/>
    <col min="12557" max="12801" width="9.140625" style="12"/>
    <col min="12802" max="12802" width="7.5703125" style="12" customWidth="1"/>
    <col min="12803" max="12803" width="40.7109375" style="12" customWidth="1"/>
    <col min="12804" max="12804" width="13.42578125" style="12" customWidth="1"/>
    <col min="12805" max="12805" width="16.7109375" style="12" customWidth="1"/>
    <col min="12806" max="12806" width="13.42578125" style="12" customWidth="1"/>
    <col min="12807" max="12807" width="10.5703125" style="12" customWidth="1"/>
    <col min="12808" max="12808" width="11.28515625" style="12" customWidth="1"/>
    <col min="12809" max="12809" width="9.140625" style="12"/>
    <col min="12810" max="12810" width="14.7109375" style="12" customWidth="1"/>
    <col min="12811" max="12811" width="15" style="12" customWidth="1"/>
    <col min="12812" max="12812" width="15.85546875" style="12" customWidth="1"/>
    <col min="12813" max="13057" width="9.140625" style="12"/>
    <col min="13058" max="13058" width="7.5703125" style="12" customWidth="1"/>
    <col min="13059" max="13059" width="40.7109375" style="12" customWidth="1"/>
    <col min="13060" max="13060" width="13.42578125" style="12" customWidth="1"/>
    <col min="13061" max="13061" width="16.7109375" style="12" customWidth="1"/>
    <col min="13062" max="13062" width="13.42578125" style="12" customWidth="1"/>
    <col min="13063" max="13063" width="10.5703125" style="12" customWidth="1"/>
    <col min="13064" max="13064" width="11.28515625" style="12" customWidth="1"/>
    <col min="13065" max="13065" width="9.140625" style="12"/>
    <col min="13066" max="13066" width="14.7109375" style="12" customWidth="1"/>
    <col min="13067" max="13067" width="15" style="12" customWidth="1"/>
    <col min="13068" max="13068" width="15.85546875" style="12" customWidth="1"/>
    <col min="13069" max="13313" width="9.140625" style="12"/>
    <col min="13314" max="13314" width="7.5703125" style="12" customWidth="1"/>
    <col min="13315" max="13315" width="40.7109375" style="12" customWidth="1"/>
    <col min="13316" max="13316" width="13.42578125" style="12" customWidth="1"/>
    <col min="13317" max="13317" width="16.7109375" style="12" customWidth="1"/>
    <col min="13318" max="13318" width="13.42578125" style="12" customWidth="1"/>
    <col min="13319" max="13319" width="10.5703125" style="12" customWidth="1"/>
    <col min="13320" max="13320" width="11.28515625" style="12" customWidth="1"/>
    <col min="13321" max="13321" width="9.140625" style="12"/>
    <col min="13322" max="13322" width="14.7109375" style="12" customWidth="1"/>
    <col min="13323" max="13323" width="15" style="12" customWidth="1"/>
    <col min="13324" max="13324" width="15.85546875" style="12" customWidth="1"/>
    <col min="13325" max="13569" width="9.140625" style="12"/>
    <col min="13570" max="13570" width="7.5703125" style="12" customWidth="1"/>
    <col min="13571" max="13571" width="40.7109375" style="12" customWidth="1"/>
    <col min="13572" max="13572" width="13.42578125" style="12" customWidth="1"/>
    <col min="13573" max="13573" width="16.7109375" style="12" customWidth="1"/>
    <col min="13574" max="13574" width="13.42578125" style="12" customWidth="1"/>
    <col min="13575" max="13575" width="10.5703125" style="12" customWidth="1"/>
    <col min="13576" max="13576" width="11.28515625" style="12" customWidth="1"/>
    <col min="13577" max="13577" width="9.140625" style="12"/>
    <col min="13578" max="13578" width="14.7109375" style="12" customWidth="1"/>
    <col min="13579" max="13579" width="15" style="12" customWidth="1"/>
    <col min="13580" max="13580" width="15.85546875" style="12" customWidth="1"/>
    <col min="13581" max="13825" width="9.140625" style="12"/>
    <col min="13826" max="13826" width="7.5703125" style="12" customWidth="1"/>
    <col min="13827" max="13827" width="40.7109375" style="12" customWidth="1"/>
    <col min="13828" max="13828" width="13.42578125" style="12" customWidth="1"/>
    <col min="13829" max="13829" width="16.7109375" style="12" customWidth="1"/>
    <col min="13830" max="13830" width="13.42578125" style="12" customWidth="1"/>
    <col min="13831" max="13831" width="10.5703125" style="12" customWidth="1"/>
    <col min="13832" max="13832" width="11.28515625" style="12" customWidth="1"/>
    <col min="13833" max="13833" width="9.140625" style="12"/>
    <col min="13834" max="13834" width="14.7109375" style="12" customWidth="1"/>
    <col min="13835" max="13835" width="15" style="12" customWidth="1"/>
    <col min="13836" max="13836" width="15.85546875" style="12" customWidth="1"/>
    <col min="13837" max="14081" width="9.140625" style="12"/>
    <col min="14082" max="14082" width="7.5703125" style="12" customWidth="1"/>
    <col min="14083" max="14083" width="40.7109375" style="12" customWidth="1"/>
    <col min="14084" max="14084" width="13.42578125" style="12" customWidth="1"/>
    <col min="14085" max="14085" width="16.7109375" style="12" customWidth="1"/>
    <col min="14086" max="14086" width="13.42578125" style="12" customWidth="1"/>
    <col min="14087" max="14087" width="10.5703125" style="12" customWidth="1"/>
    <col min="14088" max="14088" width="11.28515625" style="12" customWidth="1"/>
    <col min="14089" max="14089" width="9.140625" style="12"/>
    <col min="14090" max="14090" width="14.7109375" style="12" customWidth="1"/>
    <col min="14091" max="14091" width="15" style="12" customWidth="1"/>
    <col min="14092" max="14092" width="15.85546875" style="12" customWidth="1"/>
    <col min="14093" max="14337" width="9.140625" style="12"/>
    <col min="14338" max="14338" width="7.5703125" style="12" customWidth="1"/>
    <col min="14339" max="14339" width="40.7109375" style="12" customWidth="1"/>
    <col min="14340" max="14340" width="13.42578125" style="12" customWidth="1"/>
    <col min="14341" max="14341" width="16.7109375" style="12" customWidth="1"/>
    <col min="14342" max="14342" width="13.42578125" style="12" customWidth="1"/>
    <col min="14343" max="14343" width="10.5703125" style="12" customWidth="1"/>
    <col min="14344" max="14344" width="11.28515625" style="12" customWidth="1"/>
    <col min="14345" max="14345" width="9.140625" style="12"/>
    <col min="14346" max="14346" width="14.7109375" style="12" customWidth="1"/>
    <col min="14347" max="14347" width="15" style="12" customWidth="1"/>
    <col min="14348" max="14348" width="15.85546875" style="12" customWidth="1"/>
    <col min="14349" max="14593" width="9.140625" style="12"/>
    <col min="14594" max="14594" width="7.5703125" style="12" customWidth="1"/>
    <col min="14595" max="14595" width="40.7109375" style="12" customWidth="1"/>
    <col min="14596" max="14596" width="13.42578125" style="12" customWidth="1"/>
    <col min="14597" max="14597" width="16.7109375" style="12" customWidth="1"/>
    <col min="14598" max="14598" width="13.42578125" style="12" customWidth="1"/>
    <col min="14599" max="14599" width="10.5703125" style="12" customWidth="1"/>
    <col min="14600" max="14600" width="11.28515625" style="12" customWidth="1"/>
    <col min="14601" max="14601" width="9.140625" style="12"/>
    <col min="14602" max="14602" width="14.7109375" style="12" customWidth="1"/>
    <col min="14603" max="14603" width="15" style="12" customWidth="1"/>
    <col min="14604" max="14604" width="15.85546875" style="12" customWidth="1"/>
    <col min="14605" max="14849" width="9.140625" style="12"/>
    <col min="14850" max="14850" width="7.5703125" style="12" customWidth="1"/>
    <col min="14851" max="14851" width="40.7109375" style="12" customWidth="1"/>
    <col min="14852" max="14852" width="13.42578125" style="12" customWidth="1"/>
    <col min="14853" max="14853" width="16.7109375" style="12" customWidth="1"/>
    <col min="14854" max="14854" width="13.42578125" style="12" customWidth="1"/>
    <col min="14855" max="14855" width="10.5703125" style="12" customWidth="1"/>
    <col min="14856" max="14856" width="11.28515625" style="12" customWidth="1"/>
    <col min="14857" max="14857" width="9.140625" style="12"/>
    <col min="14858" max="14858" width="14.7109375" style="12" customWidth="1"/>
    <col min="14859" max="14859" width="15" style="12" customWidth="1"/>
    <col min="14860" max="14860" width="15.85546875" style="12" customWidth="1"/>
    <col min="14861" max="15105" width="9.140625" style="12"/>
    <col min="15106" max="15106" width="7.5703125" style="12" customWidth="1"/>
    <col min="15107" max="15107" width="40.7109375" style="12" customWidth="1"/>
    <col min="15108" max="15108" width="13.42578125" style="12" customWidth="1"/>
    <col min="15109" max="15109" width="16.7109375" style="12" customWidth="1"/>
    <col min="15110" max="15110" width="13.42578125" style="12" customWidth="1"/>
    <col min="15111" max="15111" width="10.5703125" style="12" customWidth="1"/>
    <col min="15112" max="15112" width="11.28515625" style="12" customWidth="1"/>
    <col min="15113" max="15113" width="9.140625" style="12"/>
    <col min="15114" max="15114" width="14.7109375" style="12" customWidth="1"/>
    <col min="15115" max="15115" width="15" style="12" customWidth="1"/>
    <col min="15116" max="15116" width="15.85546875" style="12" customWidth="1"/>
    <col min="15117" max="15361" width="9.140625" style="12"/>
    <col min="15362" max="15362" width="7.5703125" style="12" customWidth="1"/>
    <col min="15363" max="15363" width="40.7109375" style="12" customWidth="1"/>
    <col min="15364" max="15364" width="13.42578125" style="12" customWidth="1"/>
    <col min="15365" max="15365" width="16.7109375" style="12" customWidth="1"/>
    <col min="15366" max="15366" width="13.42578125" style="12" customWidth="1"/>
    <col min="15367" max="15367" width="10.5703125" style="12" customWidth="1"/>
    <col min="15368" max="15368" width="11.28515625" style="12" customWidth="1"/>
    <col min="15369" max="15369" width="9.140625" style="12"/>
    <col min="15370" max="15370" width="14.7109375" style="12" customWidth="1"/>
    <col min="15371" max="15371" width="15" style="12" customWidth="1"/>
    <col min="15372" max="15372" width="15.85546875" style="12" customWidth="1"/>
    <col min="15373" max="15617" width="9.140625" style="12"/>
    <col min="15618" max="15618" width="7.5703125" style="12" customWidth="1"/>
    <col min="15619" max="15619" width="40.7109375" style="12" customWidth="1"/>
    <col min="15620" max="15620" width="13.42578125" style="12" customWidth="1"/>
    <col min="15621" max="15621" width="16.7109375" style="12" customWidth="1"/>
    <col min="15622" max="15622" width="13.42578125" style="12" customWidth="1"/>
    <col min="15623" max="15623" width="10.5703125" style="12" customWidth="1"/>
    <col min="15624" max="15624" width="11.28515625" style="12" customWidth="1"/>
    <col min="15625" max="15625" width="9.140625" style="12"/>
    <col min="15626" max="15626" width="14.7109375" style="12" customWidth="1"/>
    <col min="15627" max="15627" width="15" style="12" customWidth="1"/>
    <col min="15628" max="15628" width="15.85546875" style="12" customWidth="1"/>
    <col min="15629" max="15873" width="9.140625" style="12"/>
    <col min="15874" max="15874" width="7.5703125" style="12" customWidth="1"/>
    <col min="15875" max="15875" width="40.7109375" style="12" customWidth="1"/>
    <col min="15876" max="15876" width="13.42578125" style="12" customWidth="1"/>
    <col min="15877" max="15877" width="16.7109375" style="12" customWidth="1"/>
    <col min="15878" max="15878" width="13.42578125" style="12" customWidth="1"/>
    <col min="15879" max="15879" width="10.5703125" style="12" customWidth="1"/>
    <col min="15880" max="15880" width="11.28515625" style="12" customWidth="1"/>
    <col min="15881" max="15881" width="9.140625" style="12"/>
    <col min="15882" max="15882" width="14.7109375" style="12" customWidth="1"/>
    <col min="15883" max="15883" width="15" style="12" customWidth="1"/>
    <col min="15884" max="15884" width="15.85546875" style="12" customWidth="1"/>
    <col min="15885" max="16129" width="9.140625" style="12"/>
    <col min="16130" max="16130" width="7.5703125" style="12" customWidth="1"/>
    <col min="16131" max="16131" width="40.7109375" style="12" customWidth="1"/>
    <col min="16132" max="16132" width="13.42578125" style="12" customWidth="1"/>
    <col min="16133" max="16133" width="16.7109375" style="12" customWidth="1"/>
    <col min="16134" max="16134" width="13.42578125" style="12" customWidth="1"/>
    <col min="16135" max="16135" width="10.5703125" style="12" customWidth="1"/>
    <col min="16136" max="16136" width="11.28515625" style="12" customWidth="1"/>
    <col min="16137" max="16137" width="9.140625" style="12"/>
    <col min="16138" max="16138" width="14.7109375" style="12" customWidth="1"/>
    <col min="16139" max="16139" width="15" style="12" customWidth="1"/>
    <col min="16140" max="16140" width="15.85546875" style="12" customWidth="1"/>
    <col min="16141" max="16384" width="9.140625" style="12"/>
  </cols>
  <sheetData>
    <row r="1" spans="2:13" customFormat="1" ht="42" customHeight="1">
      <c r="B1" s="194" t="s">
        <v>385</v>
      </c>
      <c r="C1" s="194"/>
      <c r="D1" s="194"/>
      <c r="E1" s="194"/>
      <c r="F1" s="194"/>
      <c r="G1" s="194"/>
      <c r="H1" s="194"/>
      <c r="I1" s="116"/>
      <c r="J1" s="116"/>
      <c r="K1" s="116"/>
      <c r="L1" s="116"/>
      <c r="M1" s="108"/>
    </row>
    <row r="2" spans="2:13" customFormat="1" ht="18" customHeight="1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09"/>
    </row>
    <row r="3" spans="2:13" customFormat="1" ht="15.75" customHeight="1">
      <c r="B3" s="194" t="s">
        <v>207</v>
      </c>
      <c r="C3" s="194"/>
      <c r="D3" s="194"/>
      <c r="E3" s="194"/>
      <c r="F3" s="194"/>
      <c r="G3" s="194"/>
      <c r="H3" s="194"/>
      <c r="I3" s="116"/>
      <c r="J3" s="116"/>
      <c r="K3" s="116"/>
      <c r="L3" s="116"/>
      <c r="M3" s="110"/>
    </row>
    <row r="4" spans="2:13" customFormat="1" ht="18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1"/>
    </row>
    <row r="5" spans="2:13" customFormat="1" ht="18" customHeight="1">
      <c r="B5" s="194" t="s">
        <v>337</v>
      </c>
      <c r="C5" s="194"/>
      <c r="D5" s="194"/>
      <c r="E5" s="194"/>
      <c r="F5" s="194"/>
      <c r="G5" s="194"/>
      <c r="H5" s="194"/>
      <c r="I5" s="116"/>
      <c r="J5" s="116"/>
      <c r="K5" s="116"/>
      <c r="L5" s="116"/>
      <c r="M5" s="112"/>
    </row>
    <row r="6" spans="2:13" customFormat="1" ht="18" customHeight="1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12"/>
    </row>
    <row r="7" spans="2:13" customFormat="1" ht="18" customHeight="1">
      <c r="B7" s="196" t="s">
        <v>336</v>
      </c>
      <c r="C7" s="196"/>
      <c r="D7" s="196"/>
      <c r="E7" s="196"/>
      <c r="F7" s="196"/>
      <c r="G7" s="113"/>
      <c r="H7" s="114"/>
      <c r="I7" s="118"/>
      <c r="J7" s="118"/>
      <c r="K7" s="119"/>
      <c r="L7" s="119"/>
    </row>
    <row r="8" spans="2:13" s="23" customFormat="1" ht="42.75" customHeight="1">
      <c r="B8" s="21" t="s">
        <v>339</v>
      </c>
      <c r="C8" s="22" t="s">
        <v>362</v>
      </c>
      <c r="D8" s="21" t="s">
        <v>363</v>
      </c>
      <c r="E8" s="21" t="s">
        <v>364</v>
      </c>
      <c r="F8" s="22" t="s">
        <v>365</v>
      </c>
      <c r="G8" s="22" t="s">
        <v>208</v>
      </c>
      <c r="H8" s="22" t="s">
        <v>208</v>
      </c>
      <c r="I8" s="120"/>
      <c r="K8" s="24"/>
    </row>
    <row r="9" spans="2:13" s="23" customFormat="1" ht="18" customHeight="1">
      <c r="B9" s="25">
        <v>1</v>
      </c>
      <c r="C9" s="25">
        <v>2</v>
      </c>
      <c r="D9" s="25">
        <v>3</v>
      </c>
      <c r="E9" s="25">
        <v>4</v>
      </c>
      <c r="F9" s="26">
        <v>5</v>
      </c>
      <c r="G9" s="59" t="s">
        <v>283</v>
      </c>
      <c r="H9" s="59" t="s">
        <v>284</v>
      </c>
      <c r="K9" s="24"/>
    </row>
    <row r="10" spans="2:13" s="23" customFormat="1" ht="12.75">
      <c r="B10" s="27" t="s">
        <v>330</v>
      </c>
      <c r="C10" s="28">
        <f>+'Račun prihoda i rashoda'!D10</f>
        <v>1375365.6400000001</v>
      </c>
      <c r="D10" s="28">
        <f>+'Račun prihoda i rashoda'!E10</f>
        <v>3189270</v>
      </c>
      <c r="E10" s="28">
        <f>+'Račun prihoda i rashoda'!F10</f>
        <v>3693671</v>
      </c>
      <c r="F10" s="28">
        <f>+'Račun prihoda i rashoda'!G10</f>
        <v>1657304.0699999998</v>
      </c>
      <c r="G10" s="67">
        <f t="shared" ref="G10:G11" si="0">IFERROR(F10/C10,)</f>
        <v>1.2049916195376231</v>
      </c>
      <c r="H10" s="67">
        <f t="shared" ref="H10:H11" si="1">IFERROR(F10/E10,)</f>
        <v>0.44868751710696481</v>
      </c>
      <c r="J10" s="29"/>
      <c r="K10" s="30"/>
      <c r="L10" s="29"/>
    </row>
    <row r="11" spans="2:13" s="23" customFormat="1" ht="12.75">
      <c r="B11" s="27" t="s">
        <v>331</v>
      </c>
      <c r="C11" s="31">
        <f>+'Račun prihoda i rashoda'!D35</f>
        <v>58.94</v>
      </c>
      <c r="D11" s="31">
        <f>+'Račun prihoda i rashoda'!E35</f>
        <v>50</v>
      </c>
      <c r="E11" s="31">
        <f>+'Račun prihoda i rashoda'!F35</f>
        <v>70</v>
      </c>
      <c r="F11" s="31">
        <f>+'Račun prihoda i rashoda'!G35</f>
        <v>56.38</v>
      </c>
      <c r="G11" s="67">
        <f t="shared" si="0"/>
        <v>0.95656599932134379</v>
      </c>
      <c r="H11" s="67">
        <f t="shared" si="1"/>
        <v>0.80542857142857149</v>
      </c>
      <c r="K11" s="29"/>
      <c r="L11" s="29"/>
    </row>
    <row r="12" spans="2:13" s="23" customFormat="1" ht="12.75">
      <c r="B12" s="104" t="s">
        <v>332</v>
      </c>
      <c r="C12" s="105">
        <f>+C10+C11</f>
        <v>1375424.58</v>
      </c>
      <c r="D12" s="105">
        <f t="shared" ref="D12:F12" si="2">+D10+D11</f>
        <v>3189320</v>
      </c>
      <c r="E12" s="105">
        <f t="shared" si="2"/>
        <v>3693741</v>
      </c>
      <c r="F12" s="105">
        <f t="shared" si="2"/>
        <v>1657360.4499999997</v>
      </c>
      <c r="G12" s="106">
        <f t="shared" ref="G12:G16" si="3">IFERROR(F12/C12,)</f>
        <v>1.2049809739476953</v>
      </c>
      <c r="H12" s="106">
        <f t="shared" ref="H12:H16" si="4">IFERROR(F12/E12,)</f>
        <v>0.44869427769840919</v>
      </c>
      <c r="K12" s="29"/>
      <c r="L12" s="29"/>
    </row>
    <row r="13" spans="2:13" s="23" customFormat="1" ht="12.75">
      <c r="B13" s="27" t="s">
        <v>333</v>
      </c>
      <c r="C13" s="32">
        <f>+'Račun prihoda i rashoda'!D39</f>
        <v>1346603.58</v>
      </c>
      <c r="D13" s="32">
        <f>+'Račun prihoda i rashoda'!E39</f>
        <v>3128260</v>
      </c>
      <c r="E13" s="32">
        <f>+'Račun prihoda i rashoda'!F39</f>
        <v>3638087</v>
      </c>
      <c r="F13" s="32">
        <f>+'Račun prihoda i rashoda'!G39</f>
        <v>1653200.13</v>
      </c>
      <c r="G13" s="67">
        <f t="shared" si="3"/>
        <v>1.2276813715288057</v>
      </c>
      <c r="H13" s="67">
        <f t="shared" si="4"/>
        <v>0.45441467727407286</v>
      </c>
      <c r="K13" s="29"/>
      <c r="L13" s="29"/>
    </row>
    <row r="14" spans="2:13" s="23" customFormat="1" ht="12.75">
      <c r="B14" s="27" t="s">
        <v>334</v>
      </c>
      <c r="C14" s="31">
        <f>+'Račun prihoda i rashoda'!D88</f>
        <v>2498.56</v>
      </c>
      <c r="D14" s="31">
        <f>+'Račun prihoda i rashoda'!E88</f>
        <v>61060</v>
      </c>
      <c r="E14" s="31">
        <f>+'Račun prihoda i rashoda'!F88</f>
        <v>63541</v>
      </c>
      <c r="F14" s="31">
        <f>+'Račun prihoda i rashoda'!G88</f>
        <v>12342.449999999999</v>
      </c>
      <c r="G14" s="67">
        <f t="shared" si="3"/>
        <v>4.9398253393954912</v>
      </c>
      <c r="H14" s="67">
        <f t="shared" si="4"/>
        <v>0.19424387403408822</v>
      </c>
      <c r="J14" s="29"/>
      <c r="K14" s="29"/>
      <c r="L14" s="29"/>
    </row>
    <row r="15" spans="2:13" s="23" customFormat="1" ht="12.75">
      <c r="B15" s="104" t="s">
        <v>335</v>
      </c>
      <c r="C15" s="105">
        <f>SUM(C13:C14)</f>
        <v>1349102.1400000001</v>
      </c>
      <c r="D15" s="105">
        <f t="shared" ref="D15:F15" si="5">SUM(D13:D14)</f>
        <v>3189320</v>
      </c>
      <c r="E15" s="105">
        <f t="shared" si="5"/>
        <v>3701628</v>
      </c>
      <c r="F15" s="105">
        <f t="shared" si="5"/>
        <v>1665542.5799999998</v>
      </c>
      <c r="G15" s="106">
        <f t="shared" si="3"/>
        <v>1.2345563249940437</v>
      </c>
      <c r="H15" s="106">
        <f t="shared" si="4"/>
        <v>0.44994866583027787</v>
      </c>
      <c r="J15" s="29"/>
      <c r="K15" s="29"/>
      <c r="L15" s="29"/>
    </row>
    <row r="16" spans="2:13" s="23" customFormat="1" ht="12.75">
      <c r="B16" s="104" t="s">
        <v>212</v>
      </c>
      <c r="C16" s="107">
        <f>+C12-C15</f>
        <v>26322.439999999944</v>
      </c>
      <c r="D16" s="107">
        <f t="shared" ref="D16:F16" si="6">+D12-D15</f>
        <v>0</v>
      </c>
      <c r="E16" s="107">
        <f t="shared" si="6"/>
        <v>-7887</v>
      </c>
      <c r="F16" s="107">
        <f t="shared" si="6"/>
        <v>-8182.1300000001211</v>
      </c>
      <c r="G16" s="106">
        <f t="shared" si="3"/>
        <v>-0.31084238391274283</v>
      </c>
      <c r="H16" s="106">
        <f t="shared" si="4"/>
        <v>1.0374198047419958</v>
      </c>
      <c r="K16" s="29"/>
      <c r="L16" s="29"/>
    </row>
    <row r="17" spans="2:12">
      <c r="B17" s="15"/>
      <c r="C17" s="15"/>
      <c r="D17" s="15"/>
      <c r="E17" s="15"/>
      <c r="F17" s="13"/>
      <c r="G17" s="13"/>
      <c r="H17" s="13"/>
      <c r="K17" s="14"/>
      <c r="L17" s="14"/>
    </row>
    <row r="18" spans="2:12" ht="24.75" customHeight="1">
      <c r="B18" s="196" t="s">
        <v>338</v>
      </c>
      <c r="C18" s="196"/>
      <c r="D18" s="196"/>
      <c r="E18" s="196"/>
      <c r="F18" s="196"/>
      <c r="G18" s="13"/>
      <c r="H18" s="13"/>
      <c r="K18" s="14"/>
      <c r="L18" s="14"/>
    </row>
    <row r="19" spans="2:12" s="23" customFormat="1" ht="42.75" customHeight="1">
      <c r="B19" s="21" t="s">
        <v>339</v>
      </c>
      <c r="C19" s="22" t="s">
        <v>362</v>
      </c>
      <c r="D19" s="21" t="s">
        <v>363</v>
      </c>
      <c r="E19" s="21" t="s">
        <v>364</v>
      </c>
      <c r="F19" s="22" t="s">
        <v>365</v>
      </c>
      <c r="G19" s="22" t="s">
        <v>208</v>
      </c>
      <c r="H19" s="22" t="s">
        <v>208</v>
      </c>
      <c r="K19" s="29"/>
      <c r="L19" s="29"/>
    </row>
    <row r="20" spans="2:12" s="23" customFormat="1" ht="25.5">
      <c r="B20" s="27" t="s">
        <v>340</v>
      </c>
      <c r="C20" s="31">
        <v>0</v>
      </c>
      <c r="D20" s="31">
        <v>0</v>
      </c>
      <c r="E20" s="31">
        <v>0</v>
      </c>
      <c r="F20" s="31">
        <v>0</v>
      </c>
      <c r="G20" s="67">
        <f t="shared" ref="G20:G25" si="7">IFERROR(F20/C20,)</f>
        <v>0</v>
      </c>
      <c r="H20" s="67">
        <f t="shared" ref="H20:H25" si="8">IFERROR(F20/E20,)</f>
        <v>0</v>
      </c>
      <c r="J20" s="29"/>
      <c r="K20" s="29"/>
      <c r="L20" s="29"/>
    </row>
    <row r="21" spans="2:12" s="23" customFormat="1" ht="25.5">
      <c r="B21" s="27" t="s">
        <v>341</v>
      </c>
      <c r="C21" s="31">
        <v>0</v>
      </c>
      <c r="D21" s="31">
        <v>0</v>
      </c>
      <c r="E21" s="31">
        <v>0</v>
      </c>
      <c r="F21" s="31">
        <v>0</v>
      </c>
      <c r="G21" s="67">
        <f t="shared" si="7"/>
        <v>0</v>
      </c>
      <c r="H21" s="67">
        <f t="shared" si="8"/>
        <v>0</v>
      </c>
      <c r="J21" s="29"/>
      <c r="K21" s="29"/>
      <c r="L21" s="29"/>
    </row>
    <row r="22" spans="2:12" s="23" customFormat="1" ht="12.75">
      <c r="B22" s="104" t="s">
        <v>342</v>
      </c>
      <c r="C22" s="105">
        <f>+C20-C21</f>
        <v>0</v>
      </c>
      <c r="D22" s="105">
        <f t="shared" ref="D22:F22" si="9">+D20-D21</f>
        <v>0</v>
      </c>
      <c r="E22" s="105">
        <f t="shared" si="9"/>
        <v>0</v>
      </c>
      <c r="F22" s="105">
        <f t="shared" si="9"/>
        <v>0</v>
      </c>
      <c r="G22" s="106">
        <f t="shared" ref="G22:G24" si="10">IFERROR(F22/C22,)</f>
        <v>0</v>
      </c>
      <c r="H22" s="106">
        <f t="shared" ref="H22:H24" si="11">IFERROR(F22/E22,)</f>
        <v>0</v>
      </c>
      <c r="J22" s="29"/>
      <c r="K22" s="29"/>
      <c r="L22" s="29"/>
    </row>
    <row r="23" spans="2:12" s="23" customFormat="1" ht="12.75">
      <c r="B23" s="115" t="s">
        <v>343</v>
      </c>
      <c r="C23" s="31">
        <v>3732</v>
      </c>
      <c r="D23" s="31"/>
      <c r="E23" s="31">
        <v>7886.9</v>
      </c>
      <c r="F23" s="31">
        <f>+C16</f>
        <v>26322.439999999944</v>
      </c>
      <c r="G23" s="67">
        <f t="shared" si="10"/>
        <v>7.0531725616291379</v>
      </c>
      <c r="H23" s="67">
        <f t="shared" si="11"/>
        <v>3.3374887471630101</v>
      </c>
      <c r="J23" s="29"/>
      <c r="K23" s="29"/>
      <c r="L23" s="29"/>
    </row>
    <row r="24" spans="2:12" s="23" customFormat="1" ht="12.75">
      <c r="B24" s="115" t="s">
        <v>344</v>
      </c>
      <c r="C24" s="31">
        <v>0</v>
      </c>
      <c r="D24" s="31"/>
      <c r="E24" s="31"/>
      <c r="F24" s="31"/>
      <c r="G24" s="67">
        <f t="shared" si="10"/>
        <v>0</v>
      </c>
      <c r="H24" s="67">
        <f t="shared" si="11"/>
        <v>0</v>
      </c>
      <c r="J24" s="29"/>
      <c r="K24" s="29"/>
      <c r="L24" s="29"/>
    </row>
    <row r="25" spans="2:12" s="23" customFormat="1" ht="18.75" customHeight="1">
      <c r="B25" s="104" t="s">
        <v>213</v>
      </c>
      <c r="C25" s="105">
        <f>+C23-C24</f>
        <v>3732</v>
      </c>
      <c r="D25" s="105">
        <f t="shared" ref="D25:F25" si="12">+D23-D24</f>
        <v>0</v>
      </c>
      <c r="E25" s="105">
        <f t="shared" si="12"/>
        <v>7886.9</v>
      </c>
      <c r="F25" s="105">
        <f t="shared" si="12"/>
        <v>26322.439999999944</v>
      </c>
      <c r="G25" s="106">
        <f t="shared" si="7"/>
        <v>7.0531725616291379</v>
      </c>
      <c r="H25" s="106">
        <f t="shared" si="8"/>
        <v>3.3374887471630101</v>
      </c>
      <c r="J25" s="29"/>
      <c r="K25" s="29"/>
      <c r="L25" s="29"/>
    </row>
    <row r="26" spans="2:12" s="23" customFormat="1" ht="18.75" customHeight="1">
      <c r="B26" s="104" t="s">
        <v>345</v>
      </c>
      <c r="C26" s="105">
        <f>+C16+C25</f>
        <v>30054.439999999944</v>
      </c>
      <c r="D26" s="105">
        <f t="shared" ref="D26:F26" si="13">+D16+D25</f>
        <v>0</v>
      </c>
      <c r="E26" s="105">
        <f t="shared" si="13"/>
        <v>-0.1000000000003638</v>
      </c>
      <c r="F26" s="105">
        <f t="shared" si="13"/>
        <v>18140.309999999823</v>
      </c>
      <c r="G26" s="106">
        <f t="shared" ref="G26" si="14">IFERROR(F26/C26,)</f>
        <v>0.60358170040765546</v>
      </c>
      <c r="H26" s="106">
        <f t="shared" ref="H26" si="15">IFERROR(F26/E26,)</f>
        <v>-181403.0999993383</v>
      </c>
      <c r="J26" s="29"/>
      <c r="K26" s="29"/>
      <c r="L26" s="29"/>
    </row>
    <row r="27" spans="2:12">
      <c r="B27" s="16"/>
      <c r="C27" s="16"/>
      <c r="D27" s="16"/>
      <c r="E27" s="16"/>
      <c r="F27" s="17"/>
      <c r="G27" s="18"/>
      <c r="H27" s="18"/>
      <c r="J27" s="14"/>
      <c r="K27" s="14"/>
      <c r="L27" s="14"/>
    </row>
    <row r="28" spans="2:12" ht="23.25" customHeight="1">
      <c r="B28" s="195"/>
      <c r="C28" s="195"/>
      <c r="D28" s="195"/>
      <c r="E28" s="195"/>
      <c r="F28" s="195"/>
      <c r="G28" s="195"/>
      <c r="H28" s="195"/>
      <c r="J28" s="14"/>
      <c r="K28" s="14"/>
      <c r="L28" s="14"/>
    </row>
    <row r="29" spans="2:12" ht="13.5" customHeight="1">
      <c r="B29" s="15"/>
      <c r="C29" s="15"/>
      <c r="D29" s="15"/>
      <c r="E29" s="15"/>
      <c r="F29" s="13"/>
      <c r="G29" s="19"/>
      <c r="H29" s="19"/>
      <c r="J29" s="14"/>
      <c r="K29" s="14"/>
      <c r="L29" s="14"/>
    </row>
    <row r="30" spans="2:12">
      <c r="K30" s="14"/>
      <c r="L30" s="14"/>
    </row>
  </sheetData>
  <mergeCells count="8">
    <mergeCell ref="B2:L2"/>
    <mergeCell ref="B1:H1"/>
    <mergeCell ref="B3:H3"/>
    <mergeCell ref="B5:H5"/>
    <mergeCell ref="B28:H28"/>
    <mergeCell ref="B6:L6"/>
    <mergeCell ref="B7:F7"/>
    <mergeCell ref="B18:F18"/>
  </mergeCells>
  <printOptions horizontalCentered="1"/>
  <pageMargins left="0.19685039370078741" right="0.19685039370078741" top="0.78740157480314965" bottom="0.39370078740157483" header="0.11811023622047245" footer="0.19685039370078741"/>
  <pageSetup paperSize="9" firstPageNumber="5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5F8B-247E-40A1-B760-3F671286B846}">
  <sheetPr codeName="Sheet9"/>
  <dimension ref="A1:N186"/>
  <sheetViews>
    <sheetView showGridLines="0" zoomScaleNormal="100" workbookViewId="0">
      <pane xSplit="3" ySplit="9" topLeftCell="F88" activePane="bottomRight" state="frozen"/>
      <selection activeCell="A27" sqref="A27:I27"/>
      <selection pane="topRight" activeCell="A27" sqref="A27:I27"/>
      <selection pane="bottomLeft" activeCell="A27" sqref="A27:I27"/>
      <selection pane="bottomRight" activeCell="A27" sqref="A27:I27"/>
    </sheetView>
  </sheetViews>
  <sheetFormatPr defaultRowHeight="12.75"/>
  <cols>
    <col min="1" max="2" width="5" style="38" bestFit="1" customWidth="1"/>
    <col min="3" max="3" width="51.42578125" style="33" customWidth="1"/>
    <col min="4" max="7" width="15.42578125" style="33" customWidth="1"/>
    <col min="8" max="9" width="12.140625" style="33" customWidth="1"/>
    <col min="10" max="10" width="17" style="33" hidden="1" customWidth="1"/>
    <col min="11" max="11" width="20.28515625" style="33" hidden="1" customWidth="1"/>
    <col min="12" max="12" width="12.42578125" style="33" hidden="1" customWidth="1"/>
    <col min="13" max="13" width="11.28515625" style="33" hidden="1" customWidth="1"/>
    <col min="14" max="16" width="0" style="33" hidden="1" customWidth="1"/>
    <col min="17" max="257" width="9.140625" style="33"/>
    <col min="258" max="258" width="4.28515625" style="33" customWidth="1"/>
    <col min="259" max="259" width="4.42578125" style="33" customWidth="1"/>
    <col min="260" max="260" width="44.85546875" style="33" customWidth="1"/>
    <col min="261" max="261" width="13.7109375" style="33" customWidth="1"/>
    <col min="262" max="262" width="13.140625" style="33" customWidth="1"/>
    <col min="263" max="263" width="13.7109375" style="33" customWidth="1"/>
    <col min="264" max="265" width="9.5703125" style="33" customWidth="1"/>
    <col min="266" max="266" width="17" style="33" customWidth="1"/>
    <col min="267" max="267" width="20.28515625" style="33" customWidth="1"/>
    <col min="268" max="268" width="12.42578125" style="33" customWidth="1"/>
    <col min="269" max="513" width="9.140625" style="33"/>
    <col min="514" max="514" width="4.28515625" style="33" customWidth="1"/>
    <col min="515" max="515" width="4.42578125" style="33" customWidth="1"/>
    <col min="516" max="516" width="44.85546875" style="33" customWidth="1"/>
    <col min="517" max="517" width="13.7109375" style="33" customWidth="1"/>
    <col min="518" max="518" width="13.140625" style="33" customWidth="1"/>
    <col min="519" max="519" width="13.7109375" style="33" customWidth="1"/>
    <col min="520" max="521" width="9.5703125" style="33" customWidth="1"/>
    <col min="522" max="522" width="17" style="33" customWidth="1"/>
    <col min="523" max="523" width="20.28515625" style="33" customWidth="1"/>
    <col min="524" max="524" width="12.42578125" style="33" customWidth="1"/>
    <col min="525" max="769" width="9.140625" style="33"/>
    <col min="770" max="770" width="4.28515625" style="33" customWidth="1"/>
    <col min="771" max="771" width="4.42578125" style="33" customWidth="1"/>
    <col min="772" max="772" width="44.85546875" style="33" customWidth="1"/>
    <col min="773" max="773" width="13.7109375" style="33" customWidth="1"/>
    <col min="774" max="774" width="13.140625" style="33" customWidth="1"/>
    <col min="775" max="775" width="13.7109375" style="33" customWidth="1"/>
    <col min="776" max="777" width="9.5703125" style="33" customWidth="1"/>
    <col min="778" max="778" width="17" style="33" customWidth="1"/>
    <col min="779" max="779" width="20.28515625" style="33" customWidth="1"/>
    <col min="780" max="780" width="12.42578125" style="33" customWidth="1"/>
    <col min="781" max="1025" width="9.140625" style="33"/>
    <col min="1026" max="1026" width="4.28515625" style="33" customWidth="1"/>
    <col min="1027" max="1027" width="4.42578125" style="33" customWidth="1"/>
    <col min="1028" max="1028" width="44.85546875" style="33" customWidth="1"/>
    <col min="1029" max="1029" width="13.7109375" style="33" customWidth="1"/>
    <col min="1030" max="1030" width="13.140625" style="33" customWidth="1"/>
    <col min="1031" max="1031" width="13.7109375" style="33" customWidth="1"/>
    <col min="1032" max="1033" width="9.5703125" style="33" customWidth="1"/>
    <col min="1034" max="1034" width="17" style="33" customWidth="1"/>
    <col min="1035" max="1035" width="20.28515625" style="33" customWidth="1"/>
    <col min="1036" max="1036" width="12.42578125" style="33" customWidth="1"/>
    <col min="1037" max="1281" width="9.140625" style="33"/>
    <col min="1282" max="1282" width="4.28515625" style="33" customWidth="1"/>
    <col min="1283" max="1283" width="4.42578125" style="33" customWidth="1"/>
    <col min="1284" max="1284" width="44.85546875" style="33" customWidth="1"/>
    <col min="1285" max="1285" width="13.7109375" style="33" customWidth="1"/>
    <col min="1286" max="1286" width="13.140625" style="33" customWidth="1"/>
    <col min="1287" max="1287" width="13.7109375" style="33" customWidth="1"/>
    <col min="1288" max="1289" width="9.5703125" style="33" customWidth="1"/>
    <col min="1290" max="1290" width="17" style="33" customWidth="1"/>
    <col min="1291" max="1291" width="20.28515625" style="33" customWidth="1"/>
    <col min="1292" max="1292" width="12.42578125" style="33" customWidth="1"/>
    <col min="1293" max="1537" width="9.140625" style="33"/>
    <col min="1538" max="1538" width="4.28515625" style="33" customWidth="1"/>
    <col min="1539" max="1539" width="4.42578125" style="33" customWidth="1"/>
    <col min="1540" max="1540" width="44.85546875" style="33" customWidth="1"/>
    <col min="1541" max="1541" width="13.7109375" style="33" customWidth="1"/>
    <col min="1542" max="1542" width="13.140625" style="33" customWidth="1"/>
    <col min="1543" max="1543" width="13.7109375" style="33" customWidth="1"/>
    <col min="1544" max="1545" width="9.5703125" style="33" customWidth="1"/>
    <col min="1546" max="1546" width="17" style="33" customWidth="1"/>
    <col min="1547" max="1547" width="20.28515625" style="33" customWidth="1"/>
    <col min="1548" max="1548" width="12.42578125" style="33" customWidth="1"/>
    <col min="1549" max="1793" width="9.140625" style="33"/>
    <col min="1794" max="1794" width="4.28515625" style="33" customWidth="1"/>
    <col min="1795" max="1795" width="4.42578125" style="33" customWidth="1"/>
    <col min="1796" max="1796" width="44.85546875" style="33" customWidth="1"/>
    <col min="1797" max="1797" width="13.7109375" style="33" customWidth="1"/>
    <col min="1798" max="1798" width="13.140625" style="33" customWidth="1"/>
    <col min="1799" max="1799" width="13.7109375" style="33" customWidth="1"/>
    <col min="1800" max="1801" width="9.5703125" style="33" customWidth="1"/>
    <col min="1802" max="1802" width="17" style="33" customWidth="1"/>
    <col min="1803" max="1803" width="20.28515625" style="33" customWidth="1"/>
    <col min="1804" max="1804" width="12.42578125" style="33" customWidth="1"/>
    <col min="1805" max="2049" width="9.140625" style="33"/>
    <col min="2050" max="2050" width="4.28515625" style="33" customWidth="1"/>
    <col min="2051" max="2051" width="4.42578125" style="33" customWidth="1"/>
    <col min="2052" max="2052" width="44.85546875" style="33" customWidth="1"/>
    <col min="2053" max="2053" width="13.7109375" style="33" customWidth="1"/>
    <col min="2054" max="2054" width="13.140625" style="33" customWidth="1"/>
    <col min="2055" max="2055" width="13.7109375" style="33" customWidth="1"/>
    <col min="2056" max="2057" width="9.5703125" style="33" customWidth="1"/>
    <col min="2058" max="2058" width="17" style="33" customWidth="1"/>
    <col min="2059" max="2059" width="20.28515625" style="33" customWidth="1"/>
    <col min="2060" max="2060" width="12.42578125" style="33" customWidth="1"/>
    <col min="2061" max="2305" width="9.140625" style="33"/>
    <col min="2306" max="2306" width="4.28515625" style="33" customWidth="1"/>
    <col min="2307" max="2307" width="4.42578125" style="33" customWidth="1"/>
    <col min="2308" max="2308" width="44.85546875" style="33" customWidth="1"/>
    <col min="2309" max="2309" width="13.7109375" style="33" customWidth="1"/>
    <col min="2310" max="2310" width="13.140625" style="33" customWidth="1"/>
    <col min="2311" max="2311" width="13.7109375" style="33" customWidth="1"/>
    <col min="2312" max="2313" width="9.5703125" style="33" customWidth="1"/>
    <col min="2314" max="2314" width="17" style="33" customWidth="1"/>
    <col min="2315" max="2315" width="20.28515625" style="33" customWidth="1"/>
    <col min="2316" max="2316" width="12.42578125" style="33" customWidth="1"/>
    <col min="2317" max="2561" width="9.140625" style="33"/>
    <col min="2562" max="2562" width="4.28515625" style="33" customWidth="1"/>
    <col min="2563" max="2563" width="4.42578125" style="33" customWidth="1"/>
    <col min="2564" max="2564" width="44.85546875" style="33" customWidth="1"/>
    <col min="2565" max="2565" width="13.7109375" style="33" customWidth="1"/>
    <col min="2566" max="2566" width="13.140625" style="33" customWidth="1"/>
    <col min="2567" max="2567" width="13.7109375" style="33" customWidth="1"/>
    <col min="2568" max="2569" width="9.5703125" style="33" customWidth="1"/>
    <col min="2570" max="2570" width="17" style="33" customWidth="1"/>
    <col min="2571" max="2571" width="20.28515625" style="33" customWidth="1"/>
    <col min="2572" max="2572" width="12.42578125" style="33" customWidth="1"/>
    <col min="2573" max="2817" width="9.140625" style="33"/>
    <col min="2818" max="2818" width="4.28515625" style="33" customWidth="1"/>
    <col min="2819" max="2819" width="4.42578125" style="33" customWidth="1"/>
    <col min="2820" max="2820" width="44.85546875" style="33" customWidth="1"/>
    <col min="2821" max="2821" width="13.7109375" style="33" customWidth="1"/>
    <col min="2822" max="2822" width="13.140625" style="33" customWidth="1"/>
    <col min="2823" max="2823" width="13.7109375" style="33" customWidth="1"/>
    <col min="2824" max="2825" width="9.5703125" style="33" customWidth="1"/>
    <col min="2826" max="2826" width="17" style="33" customWidth="1"/>
    <col min="2827" max="2827" width="20.28515625" style="33" customWidth="1"/>
    <col min="2828" max="2828" width="12.42578125" style="33" customWidth="1"/>
    <col min="2829" max="3073" width="9.140625" style="33"/>
    <col min="3074" max="3074" width="4.28515625" style="33" customWidth="1"/>
    <col min="3075" max="3075" width="4.42578125" style="33" customWidth="1"/>
    <col min="3076" max="3076" width="44.85546875" style="33" customWidth="1"/>
    <col min="3077" max="3077" width="13.7109375" style="33" customWidth="1"/>
    <col min="3078" max="3078" width="13.140625" style="33" customWidth="1"/>
    <col min="3079" max="3079" width="13.7109375" style="33" customWidth="1"/>
    <col min="3080" max="3081" width="9.5703125" style="33" customWidth="1"/>
    <col min="3082" max="3082" width="17" style="33" customWidth="1"/>
    <col min="3083" max="3083" width="20.28515625" style="33" customWidth="1"/>
    <col min="3084" max="3084" width="12.42578125" style="33" customWidth="1"/>
    <col min="3085" max="3329" width="9.140625" style="33"/>
    <col min="3330" max="3330" width="4.28515625" style="33" customWidth="1"/>
    <col min="3331" max="3331" width="4.42578125" style="33" customWidth="1"/>
    <col min="3332" max="3332" width="44.85546875" style="33" customWidth="1"/>
    <col min="3333" max="3333" width="13.7109375" style="33" customWidth="1"/>
    <col min="3334" max="3334" width="13.140625" style="33" customWidth="1"/>
    <col min="3335" max="3335" width="13.7109375" style="33" customWidth="1"/>
    <col min="3336" max="3337" width="9.5703125" style="33" customWidth="1"/>
    <col min="3338" max="3338" width="17" style="33" customWidth="1"/>
    <col min="3339" max="3339" width="20.28515625" style="33" customWidth="1"/>
    <col min="3340" max="3340" width="12.42578125" style="33" customWidth="1"/>
    <col min="3341" max="3585" width="9.140625" style="33"/>
    <col min="3586" max="3586" width="4.28515625" style="33" customWidth="1"/>
    <col min="3587" max="3587" width="4.42578125" style="33" customWidth="1"/>
    <col min="3588" max="3588" width="44.85546875" style="33" customWidth="1"/>
    <col min="3589" max="3589" width="13.7109375" style="33" customWidth="1"/>
    <col min="3590" max="3590" width="13.140625" style="33" customWidth="1"/>
    <col min="3591" max="3591" width="13.7109375" style="33" customWidth="1"/>
    <col min="3592" max="3593" width="9.5703125" style="33" customWidth="1"/>
    <col min="3594" max="3594" width="17" style="33" customWidth="1"/>
    <col min="3595" max="3595" width="20.28515625" style="33" customWidth="1"/>
    <col min="3596" max="3596" width="12.42578125" style="33" customWidth="1"/>
    <col min="3597" max="3841" width="9.140625" style="33"/>
    <col min="3842" max="3842" width="4.28515625" style="33" customWidth="1"/>
    <col min="3843" max="3843" width="4.42578125" style="33" customWidth="1"/>
    <col min="3844" max="3844" width="44.85546875" style="33" customWidth="1"/>
    <col min="3845" max="3845" width="13.7109375" style="33" customWidth="1"/>
    <col min="3846" max="3846" width="13.140625" style="33" customWidth="1"/>
    <col min="3847" max="3847" width="13.7109375" style="33" customWidth="1"/>
    <col min="3848" max="3849" width="9.5703125" style="33" customWidth="1"/>
    <col min="3850" max="3850" width="17" style="33" customWidth="1"/>
    <col min="3851" max="3851" width="20.28515625" style="33" customWidth="1"/>
    <col min="3852" max="3852" width="12.42578125" style="33" customWidth="1"/>
    <col min="3853" max="4097" width="9.140625" style="33"/>
    <col min="4098" max="4098" width="4.28515625" style="33" customWidth="1"/>
    <col min="4099" max="4099" width="4.42578125" style="33" customWidth="1"/>
    <col min="4100" max="4100" width="44.85546875" style="33" customWidth="1"/>
    <col min="4101" max="4101" width="13.7109375" style="33" customWidth="1"/>
    <col min="4102" max="4102" width="13.140625" style="33" customWidth="1"/>
    <col min="4103" max="4103" width="13.7109375" style="33" customWidth="1"/>
    <col min="4104" max="4105" width="9.5703125" style="33" customWidth="1"/>
    <col min="4106" max="4106" width="17" style="33" customWidth="1"/>
    <col min="4107" max="4107" width="20.28515625" style="33" customWidth="1"/>
    <col min="4108" max="4108" width="12.42578125" style="33" customWidth="1"/>
    <col min="4109" max="4353" width="9.140625" style="33"/>
    <col min="4354" max="4354" width="4.28515625" style="33" customWidth="1"/>
    <col min="4355" max="4355" width="4.42578125" style="33" customWidth="1"/>
    <col min="4356" max="4356" width="44.85546875" style="33" customWidth="1"/>
    <col min="4357" max="4357" width="13.7109375" style="33" customWidth="1"/>
    <col min="4358" max="4358" width="13.140625" style="33" customWidth="1"/>
    <col min="4359" max="4359" width="13.7109375" style="33" customWidth="1"/>
    <col min="4360" max="4361" width="9.5703125" style="33" customWidth="1"/>
    <col min="4362" max="4362" width="17" style="33" customWidth="1"/>
    <col min="4363" max="4363" width="20.28515625" style="33" customWidth="1"/>
    <col min="4364" max="4364" width="12.42578125" style="33" customWidth="1"/>
    <col min="4365" max="4609" width="9.140625" style="33"/>
    <col min="4610" max="4610" width="4.28515625" style="33" customWidth="1"/>
    <col min="4611" max="4611" width="4.42578125" style="33" customWidth="1"/>
    <col min="4612" max="4612" width="44.85546875" style="33" customWidth="1"/>
    <col min="4613" max="4613" width="13.7109375" style="33" customWidth="1"/>
    <col min="4614" max="4614" width="13.140625" style="33" customWidth="1"/>
    <col min="4615" max="4615" width="13.7109375" style="33" customWidth="1"/>
    <col min="4616" max="4617" width="9.5703125" style="33" customWidth="1"/>
    <col min="4618" max="4618" width="17" style="33" customWidth="1"/>
    <col min="4619" max="4619" width="20.28515625" style="33" customWidth="1"/>
    <col min="4620" max="4620" width="12.42578125" style="33" customWidth="1"/>
    <col min="4621" max="4865" width="9.140625" style="33"/>
    <col min="4866" max="4866" width="4.28515625" style="33" customWidth="1"/>
    <col min="4867" max="4867" width="4.42578125" style="33" customWidth="1"/>
    <col min="4868" max="4868" width="44.85546875" style="33" customWidth="1"/>
    <col min="4869" max="4869" width="13.7109375" style="33" customWidth="1"/>
    <col min="4870" max="4870" width="13.140625" style="33" customWidth="1"/>
    <col min="4871" max="4871" width="13.7109375" style="33" customWidth="1"/>
    <col min="4872" max="4873" width="9.5703125" style="33" customWidth="1"/>
    <col min="4874" max="4874" width="17" style="33" customWidth="1"/>
    <col min="4875" max="4875" width="20.28515625" style="33" customWidth="1"/>
    <col min="4876" max="4876" width="12.42578125" style="33" customWidth="1"/>
    <col min="4877" max="5121" width="9.140625" style="33"/>
    <col min="5122" max="5122" width="4.28515625" style="33" customWidth="1"/>
    <col min="5123" max="5123" width="4.42578125" style="33" customWidth="1"/>
    <col min="5124" max="5124" width="44.85546875" style="33" customWidth="1"/>
    <col min="5125" max="5125" width="13.7109375" style="33" customWidth="1"/>
    <col min="5126" max="5126" width="13.140625" style="33" customWidth="1"/>
    <col min="5127" max="5127" width="13.7109375" style="33" customWidth="1"/>
    <col min="5128" max="5129" width="9.5703125" style="33" customWidth="1"/>
    <col min="5130" max="5130" width="17" style="33" customWidth="1"/>
    <col min="5131" max="5131" width="20.28515625" style="33" customWidth="1"/>
    <col min="5132" max="5132" width="12.42578125" style="33" customWidth="1"/>
    <col min="5133" max="5377" width="9.140625" style="33"/>
    <col min="5378" max="5378" width="4.28515625" style="33" customWidth="1"/>
    <col min="5379" max="5379" width="4.42578125" style="33" customWidth="1"/>
    <col min="5380" max="5380" width="44.85546875" style="33" customWidth="1"/>
    <col min="5381" max="5381" width="13.7109375" style="33" customWidth="1"/>
    <col min="5382" max="5382" width="13.140625" style="33" customWidth="1"/>
    <col min="5383" max="5383" width="13.7109375" style="33" customWidth="1"/>
    <col min="5384" max="5385" width="9.5703125" style="33" customWidth="1"/>
    <col min="5386" max="5386" width="17" style="33" customWidth="1"/>
    <col min="5387" max="5387" width="20.28515625" style="33" customWidth="1"/>
    <col min="5388" max="5388" width="12.42578125" style="33" customWidth="1"/>
    <col min="5389" max="5633" width="9.140625" style="33"/>
    <col min="5634" max="5634" width="4.28515625" style="33" customWidth="1"/>
    <col min="5635" max="5635" width="4.42578125" style="33" customWidth="1"/>
    <col min="5636" max="5636" width="44.85546875" style="33" customWidth="1"/>
    <col min="5637" max="5637" width="13.7109375" style="33" customWidth="1"/>
    <col min="5638" max="5638" width="13.140625" style="33" customWidth="1"/>
    <col min="5639" max="5639" width="13.7109375" style="33" customWidth="1"/>
    <col min="5640" max="5641" width="9.5703125" style="33" customWidth="1"/>
    <col min="5642" max="5642" width="17" style="33" customWidth="1"/>
    <col min="5643" max="5643" width="20.28515625" style="33" customWidth="1"/>
    <col min="5644" max="5644" width="12.42578125" style="33" customWidth="1"/>
    <col min="5645" max="5889" width="9.140625" style="33"/>
    <col min="5890" max="5890" width="4.28515625" style="33" customWidth="1"/>
    <col min="5891" max="5891" width="4.42578125" style="33" customWidth="1"/>
    <col min="5892" max="5892" width="44.85546875" style="33" customWidth="1"/>
    <col min="5893" max="5893" width="13.7109375" style="33" customWidth="1"/>
    <col min="5894" max="5894" width="13.140625" style="33" customWidth="1"/>
    <col min="5895" max="5895" width="13.7109375" style="33" customWidth="1"/>
    <col min="5896" max="5897" width="9.5703125" style="33" customWidth="1"/>
    <col min="5898" max="5898" width="17" style="33" customWidth="1"/>
    <col min="5899" max="5899" width="20.28515625" style="33" customWidth="1"/>
    <col min="5900" max="5900" width="12.42578125" style="33" customWidth="1"/>
    <col min="5901" max="6145" width="9.140625" style="33"/>
    <col min="6146" max="6146" width="4.28515625" style="33" customWidth="1"/>
    <col min="6147" max="6147" width="4.42578125" style="33" customWidth="1"/>
    <col min="6148" max="6148" width="44.85546875" style="33" customWidth="1"/>
    <col min="6149" max="6149" width="13.7109375" style="33" customWidth="1"/>
    <col min="6150" max="6150" width="13.140625" style="33" customWidth="1"/>
    <col min="6151" max="6151" width="13.7109375" style="33" customWidth="1"/>
    <col min="6152" max="6153" width="9.5703125" style="33" customWidth="1"/>
    <col min="6154" max="6154" width="17" style="33" customWidth="1"/>
    <col min="6155" max="6155" width="20.28515625" style="33" customWidth="1"/>
    <col min="6156" max="6156" width="12.42578125" style="33" customWidth="1"/>
    <col min="6157" max="6401" width="9.140625" style="33"/>
    <col min="6402" max="6402" width="4.28515625" style="33" customWidth="1"/>
    <col min="6403" max="6403" width="4.42578125" style="33" customWidth="1"/>
    <col min="6404" max="6404" width="44.85546875" style="33" customWidth="1"/>
    <col min="6405" max="6405" width="13.7109375" style="33" customWidth="1"/>
    <col min="6406" max="6406" width="13.140625" style="33" customWidth="1"/>
    <col min="6407" max="6407" width="13.7109375" style="33" customWidth="1"/>
    <col min="6408" max="6409" width="9.5703125" style="33" customWidth="1"/>
    <col min="6410" max="6410" width="17" style="33" customWidth="1"/>
    <col min="6411" max="6411" width="20.28515625" style="33" customWidth="1"/>
    <col min="6412" max="6412" width="12.42578125" style="33" customWidth="1"/>
    <col min="6413" max="6657" width="9.140625" style="33"/>
    <col min="6658" max="6658" width="4.28515625" style="33" customWidth="1"/>
    <col min="6659" max="6659" width="4.42578125" style="33" customWidth="1"/>
    <col min="6660" max="6660" width="44.85546875" style="33" customWidth="1"/>
    <col min="6661" max="6661" width="13.7109375" style="33" customWidth="1"/>
    <col min="6662" max="6662" width="13.140625" style="33" customWidth="1"/>
    <col min="6663" max="6663" width="13.7109375" style="33" customWidth="1"/>
    <col min="6664" max="6665" width="9.5703125" style="33" customWidth="1"/>
    <col min="6666" max="6666" width="17" style="33" customWidth="1"/>
    <col min="6667" max="6667" width="20.28515625" style="33" customWidth="1"/>
    <col min="6668" max="6668" width="12.42578125" style="33" customWidth="1"/>
    <col min="6669" max="6913" width="9.140625" style="33"/>
    <col min="6914" max="6914" width="4.28515625" style="33" customWidth="1"/>
    <col min="6915" max="6915" width="4.42578125" style="33" customWidth="1"/>
    <col min="6916" max="6916" width="44.85546875" style="33" customWidth="1"/>
    <col min="6917" max="6917" width="13.7109375" style="33" customWidth="1"/>
    <col min="6918" max="6918" width="13.140625" style="33" customWidth="1"/>
    <col min="6919" max="6919" width="13.7109375" style="33" customWidth="1"/>
    <col min="6920" max="6921" width="9.5703125" style="33" customWidth="1"/>
    <col min="6922" max="6922" width="17" style="33" customWidth="1"/>
    <col min="6923" max="6923" width="20.28515625" style="33" customWidth="1"/>
    <col min="6924" max="6924" width="12.42578125" style="33" customWidth="1"/>
    <col min="6925" max="7169" width="9.140625" style="33"/>
    <col min="7170" max="7170" width="4.28515625" style="33" customWidth="1"/>
    <col min="7171" max="7171" width="4.42578125" style="33" customWidth="1"/>
    <col min="7172" max="7172" width="44.85546875" style="33" customWidth="1"/>
    <col min="7173" max="7173" width="13.7109375" style="33" customWidth="1"/>
    <col min="7174" max="7174" width="13.140625" style="33" customWidth="1"/>
    <col min="7175" max="7175" width="13.7109375" style="33" customWidth="1"/>
    <col min="7176" max="7177" width="9.5703125" style="33" customWidth="1"/>
    <col min="7178" max="7178" width="17" style="33" customWidth="1"/>
    <col min="7179" max="7179" width="20.28515625" style="33" customWidth="1"/>
    <col min="7180" max="7180" width="12.42578125" style="33" customWidth="1"/>
    <col min="7181" max="7425" width="9.140625" style="33"/>
    <col min="7426" max="7426" width="4.28515625" style="33" customWidth="1"/>
    <col min="7427" max="7427" width="4.42578125" style="33" customWidth="1"/>
    <col min="7428" max="7428" width="44.85546875" style="33" customWidth="1"/>
    <col min="7429" max="7429" width="13.7109375" style="33" customWidth="1"/>
    <col min="7430" max="7430" width="13.140625" style="33" customWidth="1"/>
    <col min="7431" max="7431" width="13.7109375" style="33" customWidth="1"/>
    <col min="7432" max="7433" width="9.5703125" style="33" customWidth="1"/>
    <col min="7434" max="7434" width="17" style="33" customWidth="1"/>
    <col min="7435" max="7435" width="20.28515625" style="33" customWidth="1"/>
    <col min="7436" max="7436" width="12.42578125" style="33" customWidth="1"/>
    <col min="7437" max="7681" width="9.140625" style="33"/>
    <col min="7682" max="7682" width="4.28515625" style="33" customWidth="1"/>
    <col min="7683" max="7683" width="4.42578125" style="33" customWidth="1"/>
    <col min="7684" max="7684" width="44.85546875" style="33" customWidth="1"/>
    <col min="7685" max="7685" width="13.7109375" style="33" customWidth="1"/>
    <col min="7686" max="7686" width="13.140625" style="33" customWidth="1"/>
    <col min="7687" max="7687" width="13.7109375" style="33" customWidth="1"/>
    <col min="7688" max="7689" width="9.5703125" style="33" customWidth="1"/>
    <col min="7690" max="7690" width="17" style="33" customWidth="1"/>
    <col min="7691" max="7691" width="20.28515625" style="33" customWidth="1"/>
    <col min="7692" max="7692" width="12.42578125" style="33" customWidth="1"/>
    <col min="7693" max="7937" width="9.140625" style="33"/>
    <col min="7938" max="7938" width="4.28515625" style="33" customWidth="1"/>
    <col min="7939" max="7939" width="4.42578125" style="33" customWidth="1"/>
    <col min="7940" max="7940" width="44.85546875" style="33" customWidth="1"/>
    <col min="7941" max="7941" width="13.7109375" style="33" customWidth="1"/>
    <col min="7942" max="7942" width="13.140625" style="33" customWidth="1"/>
    <col min="7943" max="7943" width="13.7109375" style="33" customWidth="1"/>
    <col min="7944" max="7945" width="9.5703125" style="33" customWidth="1"/>
    <col min="7946" max="7946" width="17" style="33" customWidth="1"/>
    <col min="7947" max="7947" width="20.28515625" style="33" customWidth="1"/>
    <col min="7948" max="7948" width="12.42578125" style="33" customWidth="1"/>
    <col min="7949" max="8193" width="9.140625" style="33"/>
    <col min="8194" max="8194" width="4.28515625" style="33" customWidth="1"/>
    <col min="8195" max="8195" width="4.42578125" style="33" customWidth="1"/>
    <col min="8196" max="8196" width="44.85546875" style="33" customWidth="1"/>
    <col min="8197" max="8197" width="13.7109375" style="33" customWidth="1"/>
    <col min="8198" max="8198" width="13.140625" style="33" customWidth="1"/>
    <col min="8199" max="8199" width="13.7109375" style="33" customWidth="1"/>
    <col min="8200" max="8201" width="9.5703125" style="33" customWidth="1"/>
    <col min="8202" max="8202" width="17" style="33" customWidth="1"/>
    <col min="8203" max="8203" width="20.28515625" style="33" customWidth="1"/>
    <col min="8204" max="8204" width="12.42578125" style="33" customWidth="1"/>
    <col min="8205" max="8449" width="9.140625" style="33"/>
    <col min="8450" max="8450" width="4.28515625" style="33" customWidth="1"/>
    <col min="8451" max="8451" width="4.42578125" style="33" customWidth="1"/>
    <col min="8452" max="8452" width="44.85546875" style="33" customWidth="1"/>
    <col min="8453" max="8453" width="13.7109375" style="33" customWidth="1"/>
    <col min="8454" max="8454" width="13.140625" style="33" customWidth="1"/>
    <col min="8455" max="8455" width="13.7109375" style="33" customWidth="1"/>
    <col min="8456" max="8457" width="9.5703125" style="33" customWidth="1"/>
    <col min="8458" max="8458" width="17" style="33" customWidth="1"/>
    <col min="8459" max="8459" width="20.28515625" style="33" customWidth="1"/>
    <col min="8460" max="8460" width="12.42578125" style="33" customWidth="1"/>
    <col min="8461" max="8705" width="9.140625" style="33"/>
    <col min="8706" max="8706" width="4.28515625" style="33" customWidth="1"/>
    <col min="8707" max="8707" width="4.42578125" style="33" customWidth="1"/>
    <col min="8708" max="8708" width="44.85546875" style="33" customWidth="1"/>
    <col min="8709" max="8709" width="13.7109375" style="33" customWidth="1"/>
    <col min="8710" max="8710" width="13.140625" style="33" customWidth="1"/>
    <col min="8711" max="8711" width="13.7109375" style="33" customWidth="1"/>
    <col min="8712" max="8713" width="9.5703125" style="33" customWidth="1"/>
    <col min="8714" max="8714" width="17" style="33" customWidth="1"/>
    <col min="8715" max="8715" width="20.28515625" style="33" customWidth="1"/>
    <col min="8716" max="8716" width="12.42578125" style="33" customWidth="1"/>
    <col min="8717" max="8961" width="9.140625" style="33"/>
    <col min="8962" max="8962" width="4.28515625" style="33" customWidth="1"/>
    <col min="8963" max="8963" width="4.42578125" style="33" customWidth="1"/>
    <col min="8964" max="8964" width="44.85546875" style="33" customWidth="1"/>
    <col min="8965" max="8965" width="13.7109375" style="33" customWidth="1"/>
    <col min="8966" max="8966" width="13.140625" style="33" customWidth="1"/>
    <col min="8967" max="8967" width="13.7109375" style="33" customWidth="1"/>
    <col min="8968" max="8969" width="9.5703125" style="33" customWidth="1"/>
    <col min="8970" max="8970" width="17" style="33" customWidth="1"/>
    <col min="8971" max="8971" width="20.28515625" style="33" customWidth="1"/>
    <col min="8972" max="8972" width="12.42578125" style="33" customWidth="1"/>
    <col min="8973" max="9217" width="9.140625" style="33"/>
    <col min="9218" max="9218" width="4.28515625" style="33" customWidth="1"/>
    <col min="9219" max="9219" width="4.42578125" style="33" customWidth="1"/>
    <col min="9220" max="9220" width="44.85546875" style="33" customWidth="1"/>
    <col min="9221" max="9221" width="13.7109375" style="33" customWidth="1"/>
    <col min="9222" max="9222" width="13.140625" style="33" customWidth="1"/>
    <col min="9223" max="9223" width="13.7109375" style="33" customWidth="1"/>
    <col min="9224" max="9225" width="9.5703125" style="33" customWidth="1"/>
    <col min="9226" max="9226" width="17" style="33" customWidth="1"/>
    <col min="9227" max="9227" width="20.28515625" style="33" customWidth="1"/>
    <col min="9228" max="9228" width="12.42578125" style="33" customWidth="1"/>
    <col min="9229" max="9473" width="9.140625" style="33"/>
    <col min="9474" max="9474" width="4.28515625" style="33" customWidth="1"/>
    <col min="9475" max="9475" width="4.42578125" style="33" customWidth="1"/>
    <col min="9476" max="9476" width="44.85546875" style="33" customWidth="1"/>
    <col min="9477" max="9477" width="13.7109375" style="33" customWidth="1"/>
    <col min="9478" max="9478" width="13.140625" style="33" customWidth="1"/>
    <col min="9479" max="9479" width="13.7109375" style="33" customWidth="1"/>
    <col min="9480" max="9481" width="9.5703125" style="33" customWidth="1"/>
    <col min="9482" max="9482" width="17" style="33" customWidth="1"/>
    <col min="9483" max="9483" width="20.28515625" style="33" customWidth="1"/>
    <col min="9484" max="9484" width="12.42578125" style="33" customWidth="1"/>
    <col min="9485" max="9729" width="9.140625" style="33"/>
    <col min="9730" max="9730" width="4.28515625" style="33" customWidth="1"/>
    <col min="9731" max="9731" width="4.42578125" style="33" customWidth="1"/>
    <col min="9732" max="9732" width="44.85546875" style="33" customWidth="1"/>
    <col min="9733" max="9733" width="13.7109375" style="33" customWidth="1"/>
    <col min="9734" max="9734" width="13.140625" style="33" customWidth="1"/>
    <col min="9735" max="9735" width="13.7109375" style="33" customWidth="1"/>
    <col min="9736" max="9737" width="9.5703125" style="33" customWidth="1"/>
    <col min="9738" max="9738" width="17" style="33" customWidth="1"/>
    <col min="9739" max="9739" width="20.28515625" style="33" customWidth="1"/>
    <col min="9740" max="9740" width="12.42578125" style="33" customWidth="1"/>
    <col min="9741" max="9985" width="9.140625" style="33"/>
    <col min="9986" max="9986" width="4.28515625" style="33" customWidth="1"/>
    <col min="9987" max="9987" width="4.42578125" style="33" customWidth="1"/>
    <col min="9988" max="9988" width="44.85546875" style="33" customWidth="1"/>
    <col min="9989" max="9989" width="13.7109375" style="33" customWidth="1"/>
    <col min="9990" max="9990" width="13.140625" style="33" customWidth="1"/>
    <col min="9991" max="9991" width="13.7109375" style="33" customWidth="1"/>
    <col min="9992" max="9993" width="9.5703125" style="33" customWidth="1"/>
    <col min="9994" max="9994" width="17" style="33" customWidth="1"/>
    <col min="9995" max="9995" width="20.28515625" style="33" customWidth="1"/>
    <col min="9996" max="9996" width="12.42578125" style="33" customWidth="1"/>
    <col min="9997" max="10241" width="9.140625" style="33"/>
    <col min="10242" max="10242" width="4.28515625" style="33" customWidth="1"/>
    <col min="10243" max="10243" width="4.42578125" style="33" customWidth="1"/>
    <col min="10244" max="10244" width="44.85546875" style="33" customWidth="1"/>
    <col min="10245" max="10245" width="13.7109375" style="33" customWidth="1"/>
    <col min="10246" max="10246" width="13.140625" style="33" customWidth="1"/>
    <col min="10247" max="10247" width="13.7109375" style="33" customWidth="1"/>
    <col min="10248" max="10249" width="9.5703125" style="33" customWidth="1"/>
    <col min="10250" max="10250" width="17" style="33" customWidth="1"/>
    <col min="10251" max="10251" width="20.28515625" style="33" customWidth="1"/>
    <col min="10252" max="10252" width="12.42578125" style="33" customWidth="1"/>
    <col min="10253" max="10497" width="9.140625" style="33"/>
    <col min="10498" max="10498" width="4.28515625" style="33" customWidth="1"/>
    <col min="10499" max="10499" width="4.42578125" style="33" customWidth="1"/>
    <col min="10500" max="10500" width="44.85546875" style="33" customWidth="1"/>
    <col min="10501" max="10501" width="13.7109375" style="33" customWidth="1"/>
    <col min="10502" max="10502" width="13.140625" style="33" customWidth="1"/>
    <col min="10503" max="10503" width="13.7109375" style="33" customWidth="1"/>
    <col min="10504" max="10505" width="9.5703125" style="33" customWidth="1"/>
    <col min="10506" max="10506" width="17" style="33" customWidth="1"/>
    <col min="10507" max="10507" width="20.28515625" style="33" customWidth="1"/>
    <col min="10508" max="10508" width="12.42578125" style="33" customWidth="1"/>
    <col min="10509" max="10753" width="9.140625" style="33"/>
    <col min="10754" max="10754" width="4.28515625" style="33" customWidth="1"/>
    <col min="10755" max="10755" width="4.42578125" style="33" customWidth="1"/>
    <col min="10756" max="10756" width="44.85546875" style="33" customWidth="1"/>
    <col min="10757" max="10757" width="13.7109375" style="33" customWidth="1"/>
    <col min="10758" max="10758" width="13.140625" style="33" customWidth="1"/>
    <col min="10759" max="10759" width="13.7109375" style="33" customWidth="1"/>
    <col min="10760" max="10761" width="9.5703125" style="33" customWidth="1"/>
    <col min="10762" max="10762" width="17" style="33" customWidth="1"/>
    <col min="10763" max="10763" width="20.28515625" style="33" customWidth="1"/>
    <col min="10764" max="10764" width="12.42578125" style="33" customWidth="1"/>
    <col min="10765" max="11009" width="9.140625" style="33"/>
    <col min="11010" max="11010" width="4.28515625" style="33" customWidth="1"/>
    <col min="11011" max="11011" width="4.42578125" style="33" customWidth="1"/>
    <col min="11012" max="11012" width="44.85546875" style="33" customWidth="1"/>
    <col min="11013" max="11013" width="13.7109375" style="33" customWidth="1"/>
    <col min="11014" max="11014" width="13.140625" style="33" customWidth="1"/>
    <col min="11015" max="11015" width="13.7109375" style="33" customWidth="1"/>
    <col min="11016" max="11017" width="9.5703125" style="33" customWidth="1"/>
    <col min="11018" max="11018" width="17" style="33" customWidth="1"/>
    <col min="11019" max="11019" width="20.28515625" style="33" customWidth="1"/>
    <col min="11020" max="11020" width="12.42578125" style="33" customWidth="1"/>
    <col min="11021" max="11265" width="9.140625" style="33"/>
    <col min="11266" max="11266" width="4.28515625" style="33" customWidth="1"/>
    <col min="11267" max="11267" width="4.42578125" style="33" customWidth="1"/>
    <col min="11268" max="11268" width="44.85546875" style="33" customWidth="1"/>
    <col min="11269" max="11269" width="13.7109375" style="33" customWidth="1"/>
    <col min="11270" max="11270" width="13.140625" style="33" customWidth="1"/>
    <col min="11271" max="11271" width="13.7109375" style="33" customWidth="1"/>
    <col min="11272" max="11273" width="9.5703125" style="33" customWidth="1"/>
    <col min="11274" max="11274" width="17" style="33" customWidth="1"/>
    <col min="11275" max="11275" width="20.28515625" style="33" customWidth="1"/>
    <col min="11276" max="11276" width="12.42578125" style="33" customWidth="1"/>
    <col min="11277" max="11521" width="9.140625" style="33"/>
    <col min="11522" max="11522" width="4.28515625" style="33" customWidth="1"/>
    <col min="11523" max="11523" width="4.42578125" style="33" customWidth="1"/>
    <col min="11524" max="11524" width="44.85546875" style="33" customWidth="1"/>
    <col min="11525" max="11525" width="13.7109375" style="33" customWidth="1"/>
    <col min="11526" max="11526" width="13.140625" style="33" customWidth="1"/>
    <col min="11527" max="11527" width="13.7109375" style="33" customWidth="1"/>
    <col min="11528" max="11529" width="9.5703125" style="33" customWidth="1"/>
    <col min="11530" max="11530" width="17" style="33" customWidth="1"/>
    <col min="11531" max="11531" width="20.28515625" style="33" customWidth="1"/>
    <col min="11532" max="11532" width="12.42578125" style="33" customWidth="1"/>
    <col min="11533" max="11777" width="9.140625" style="33"/>
    <col min="11778" max="11778" width="4.28515625" style="33" customWidth="1"/>
    <col min="11779" max="11779" width="4.42578125" style="33" customWidth="1"/>
    <col min="11780" max="11780" width="44.85546875" style="33" customWidth="1"/>
    <col min="11781" max="11781" width="13.7109375" style="33" customWidth="1"/>
    <col min="11782" max="11782" width="13.140625" style="33" customWidth="1"/>
    <col min="11783" max="11783" width="13.7109375" style="33" customWidth="1"/>
    <col min="11784" max="11785" width="9.5703125" style="33" customWidth="1"/>
    <col min="11786" max="11786" width="17" style="33" customWidth="1"/>
    <col min="11787" max="11787" width="20.28515625" style="33" customWidth="1"/>
    <col min="11788" max="11788" width="12.42578125" style="33" customWidth="1"/>
    <col min="11789" max="12033" width="9.140625" style="33"/>
    <col min="12034" max="12034" width="4.28515625" style="33" customWidth="1"/>
    <col min="12035" max="12035" width="4.42578125" style="33" customWidth="1"/>
    <col min="12036" max="12036" width="44.85546875" style="33" customWidth="1"/>
    <col min="12037" max="12037" width="13.7109375" style="33" customWidth="1"/>
    <col min="12038" max="12038" width="13.140625" style="33" customWidth="1"/>
    <col min="12039" max="12039" width="13.7109375" style="33" customWidth="1"/>
    <col min="12040" max="12041" width="9.5703125" style="33" customWidth="1"/>
    <col min="12042" max="12042" width="17" style="33" customWidth="1"/>
    <col min="12043" max="12043" width="20.28515625" style="33" customWidth="1"/>
    <col min="12044" max="12044" width="12.42578125" style="33" customWidth="1"/>
    <col min="12045" max="12289" width="9.140625" style="33"/>
    <col min="12290" max="12290" width="4.28515625" style="33" customWidth="1"/>
    <col min="12291" max="12291" width="4.42578125" style="33" customWidth="1"/>
    <col min="12292" max="12292" width="44.85546875" style="33" customWidth="1"/>
    <col min="12293" max="12293" width="13.7109375" style="33" customWidth="1"/>
    <col min="12294" max="12294" width="13.140625" style="33" customWidth="1"/>
    <col min="12295" max="12295" width="13.7109375" style="33" customWidth="1"/>
    <col min="12296" max="12297" width="9.5703125" style="33" customWidth="1"/>
    <col min="12298" max="12298" width="17" style="33" customWidth="1"/>
    <col min="12299" max="12299" width="20.28515625" style="33" customWidth="1"/>
    <col min="12300" max="12300" width="12.42578125" style="33" customWidth="1"/>
    <col min="12301" max="12545" width="9.140625" style="33"/>
    <col min="12546" max="12546" width="4.28515625" style="33" customWidth="1"/>
    <col min="12547" max="12547" width="4.42578125" style="33" customWidth="1"/>
    <col min="12548" max="12548" width="44.85546875" style="33" customWidth="1"/>
    <col min="12549" max="12549" width="13.7109375" style="33" customWidth="1"/>
    <col min="12550" max="12550" width="13.140625" style="33" customWidth="1"/>
    <col min="12551" max="12551" width="13.7109375" style="33" customWidth="1"/>
    <col min="12552" max="12553" width="9.5703125" style="33" customWidth="1"/>
    <col min="12554" max="12554" width="17" style="33" customWidth="1"/>
    <col min="12555" max="12555" width="20.28515625" style="33" customWidth="1"/>
    <col min="12556" max="12556" width="12.42578125" style="33" customWidth="1"/>
    <col min="12557" max="12801" width="9.140625" style="33"/>
    <col min="12802" max="12802" width="4.28515625" style="33" customWidth="1"/>
    <col min="12803" max="12803" width="4.42578125" style="33" customWidth="1"/>
    <col min="12804" max="12804" width="44.85546875" style="33" customWidth="1"/>
    <col min="12805" max="12805" width="13.7109375" style="33" customWidth="1"/>
    <col min="12806" max="12806" width="13.140625" style="33" customWidth="1"/>
    <col min="12807" max="12807" width="13.7109375" style="33" customWidth="1"/>
    <col min="12808" max="12809" width="9.5703125" style="33" customWidth="1"/>
    <col min="12810" max="12810" width="17" style="33" customWidth="1"/>
    <col min="12811" max="12811" width="20.28515625" style="33" customWidth="1"/>
    <col min="12812" max="12812" width="12.42578125" style="33" customWidth="1"/>
    <col min="12813" max="13057" width="9.140625" style="33"/>
    <col min="13058" max="13058" width="4.28515625" style="33" customWidth="1"/>
    <col min="13059" max="13059" width="4.42578125" style="33" customWidth="1"/>
    <col min="13060" max="13060" width="44.85546875" style="33" customWidth="1"/>
    <col min="13061" max="13061" width="13.7109375" style="33" customWidth="1"/>
    <col min="13062" max="13062" width="13.140625" style="33" customWidth="1"/>
    <col min="13063" max="13063" width="13.7109375" style="33" customWidth="1"/>
    <col min="13064" max="13065" width="9.5703125" style="33" customWidth="1"/>
    <col min="13066" max="13066" width="17" style="33" customWidth="1"/>
    <col min="13067" max="13067" width="20.28515625" style="33" customWidth="1"/>
    <col min="13068" max="13068" width="12.42578125" style="33" customWidth="1"/>
    <col min="13069" max="13313" width="9.140625" style="33"/>
    <col min="13314" max="13314" width="4.28515625" style="33" customWidth="1"/>
    <col min="13315" max="13315" width="4.42578125" style="33" customWidth="1"/>
    <col min="13316" max="13316" width="44.85546875" style="33" customWidth="1"/>
    <col min="13317" max="13317" width="13.7109375" style="33" customWidth="1"/>
    <col min="13318" max="13318" width="13.140625" style="33" customWidth="1"/>
    <col min="13319" max="13319" width="13.7109375" style="33" customWidth="1"/>
    <col min="13320" max="13321" width="9.5703125" style="33" customWidth="1"/>
    <col min="13322" max="13322" width="17" style="33" customWidth="1"/>
    <col min="13323" max="13323" width="20.28515625" style="33" customWidth="1"/>
    <col min="13324" max="13324" width="12.42578125" style="33" customWidth="1"/>
    <col min="13325" max="13569" width="9.140625" style="33"/>
    <col min="13570" max="13570" width="4.28515625" style="33" customWidth="1"/>
    <col min="13571" max="13571" width="4.42578125" style="33" customWidth="1"/>
    <col min="13572" max="13572" width="44.85546875" style="33" customWidth="1"/>
    <col min="13573" max="13573" width="13.7109375" style="33" customWidth="1"/>
    <col min="13574" max="13574" width="13.140625" style="33" customWidth="1"/>
    <col min="13575" max="13575" width="13.7109375" style="33" customWidth="1"/>
    <col min="13576" max="13577" width="9.5703125" style="33" customWidth="1"/>
    <col min="13578" max="13578" width="17" style="33" customWidth="1"/>
    <col min="13579" max="13579" width="20.28515625" style="33" customWidth="1"/>
    <col min="13580" max="13580" width="12.42578125" style="33" customWidth="1"/>
    <col min="13581" max="13825" width="9.140625" style="33"/>
    <col min="13826" max="13826" width="4.28515625" style="33" customWidth="1"/>
    <col min="13827" max="13827" width="4.42578125" style="33" customWidth="1"/>
    <col min="13828" max="13828" width="44.85546875" style="33" customWidth="1"/>
    <col min="13829" max="13829" width="13.7109375" style="33" customWidth="1"/>
    <col min="13830" max="13830" width="13.140625" style="33" customWidth="1"/>
    <col min="13831" max="13831" width="13.7109375" style="33" customWidth="1"/>
    <col min="13832" max="13833" width="9.5703125" style="33" customWidth="1"/>
    <col min="13834" max="13834" width="17" style="33" customWidth="1"/>
    <col min="13835" max="13835" width="20.28515625" style="33" customWidth="1"/>
    <col min="13836" max="13836" width="12.42578125" style="33" customWidth="1"/>
    <col min="13837" max="14081" width="9.140625" style="33"/>
    <col min="14082" max="14082" width="4.28515625" style="33" customWidth="1"/>
    <col min="14083" max="14083" width="4.42578125" style="33" customWidth="1"/>
    <col min="14084" max="14084" width="44.85546875" style="33" customWidth="1"/>
    <col min="14085" max="14085" width="13.7109375" style="33" customWidth="1"/>
    <col min="14086" max="14086" width="13.140625" style="33" customWidth="1"/>
    <col min="14087" max="14087" width="13.7109375" style="33" customWidth="1"/>
    <col min="14088" max="14089" width="9.5703125" style="33" customWidth="1"/>
    <col min="14090" max="14090" width="17" style="33" customWidth="1"/>
    <col min="14091" max="14091" width="20.28515625" style="33" customWidth="1"/>
    <col min="14092" max="14092" width="12.42578125" style="33" customWidth="1"/>
    <col min="14093" max="14337" width="9.140625" style="33"/>
    <col min="14338" max="14338" width="4.28515625" style="33" customWidth="1"/>
    <col min="14339" max="14339" width="4.42578125" style="33" customWidth="1"/>
    <col min="14340" max="14340" width="44.85546875" style="33" customWidth="1"/>
    <col min="14341" max="14341" width="13.7109375" style="33" customWidth="1"/>
    <col min="14342" max="14342" width="13.140625" style="33" customWidth="1"/>
    <col min="14343" max="14343" width="13.7109375" style="33" customWidth="1"/>
    <col min="14344" max="14345" width="9.5703125" style="33" customWidth="1"/>
    <col min="14346" max="14346" width="17" style="33" customWidth="1"/>
    <col min="14347" max="14347" width="20.28515625" style="33" customWidth="1"/>
    <col min="14348" max="14348" width="12.42578125" style="33" customWidth="1"/>
    <col min="14349" max="14593" width="9.140625" style="33"/>
    <col min="14594" max="14594" width="4.28515625" style="33" customWidth="1"/>
    <col min="14595" max="14595" width="4.42578125" style="33" customWidth="1"/>
    <col min="14596" max="14596" width="44.85546875" style="33" customWidth="1"/>
    <col min="14597" max="14597" width="13.7109375" style="33" customWidth="1"/>
    <col min="14598" max="14598" width="13.140625" style="33" customWidth="1"/>
    <col min="14599" max="14599" width="13.7109375" style="33" customWidth="1"/>
    <col min="14600" max="14601" width="9.5703125" style="33" customWidth="1"/>
    <col min="14602" max="14602" width="17" style="33" customWidth="1"/>
    <col min="14603" max="14603" width="20.28515625" style="33" customWidth="1"/>
    <col min="14604" max="14604" width="12.42578125" style="33" customWidth="1"/>
    <col min="14605" max="14849" width="9.140625" style="33"/>
    <col min="14850" max="14850" width="4.28515625" style="33" customWidth="1"/>
    <col min="14851" max="14851" width="4.42578125" style="33" customWidth="1"/>
    <col min="14852" max="14852" width="44.85546875" style="33" customWidth="1"/>
    <col min="14853" max="14853" width="13.7109375" style="33" customWidth="1"/>
    <col min="14854" max="14854" width="13.140625" style="33" customWidth="1"/>
    <col min="14855" max="14855" width="13.7109375" style="33" customWidth="1"/>
    <col min="14856" max="14857" width="9.5703125" style="33" customWidth="1"/>
    <col min="14858" max="14858" width="17" style="33" customWidth="1"/>
    <col min="14859" max="14859" width="20.28515625" style="33" customWidth="1"/>
    <col min="14860" max="14860" width="12.42578125" style="33" customWidth="1"/>
    <col min="14861" max="15105" width="9.140625" style="33"/>
    <col min="15106" max="15106" width="4.28515625" style="33" customWidth="1"/>
    <col min="15107" max="15107" width="4.42578125" style="33" customWidth="1"/>
    <col min="15108" max="15108" width="44.85546875" style="33" customWidth="1"/>
    <col min="15109" max="15109" width="13.7109375" style="33" customWidth="1"/>
    <col min="15110" max="15110" width="13.140625" style="33" customWidth="1"/>
    <col min="15111" max="15111" width="13.7109375" style="33" customWidth="1"/>
    <col min="15112" max="15113" width="9.5703125" style="33" customWidth="1"/>
    <col min="15114" max="15114" width="17" style="33" customWidth="1"/>
    <col min="15115" max="15115" width="20.28515625" style="33" customWidth="1"/>
    <col min="15116" max="15116" width="12.42578125" style="33" customWidth="1"/>
    <col min="15117" max="15361" width="9.140625" style="33"/>
    <col min="15362" max="15362" width="4.28515625" style="33" customWidth="1"/>
    <col min="15363" max="15363" width="4.42578125" style="33" customWidth="1"/>
    <col min="15364" max="15364" width="44.85546875" style="33" customWidth="1"/>
    <col min="15365" max="15365" width="13.7109375" style="33" customWidth="1"/>
    <col min="15366" max="15366" width="13.140625" style="33" customWidth="1"/>
    <col min="15367" max="15367" width="13.7109375" style="33" customWidth="1"/>
    <col min="15368" max="15369" width="9.5703125" style="33" customWidth="1"/>
    <col min="15370" max="15370" width="17" style="33" customWidth="1"/>
    <col min="15371" max="15371" width="20.28515625" style="33" customWidth="1"/>
    <col min="15372" max="15372" width="12.42578125" style="33" customWidth="1"/>
    <col min="15373" max="15617" width="9.140625" style="33"/>
    <col min="15618" max="15618" width="4.28515625" style="33" customWidth="1"/>
    <col min="15619" max="15619" width="4.42578125" style="33" customWidth="1"/>
    <col min="15620" max="15620" width="44.85546875" style="33" customWidth="1"/>
    <col min="15621" max="15621" width="13.7109375" style="33" customWidth="1"/>
    <col min="15622" max="15622" width="13.140625" style="33" customWidth="1"/>
    <col min="15623" max="15623" width="13.7109375" style="33" customWidth="1"/>
    <col min="15624" max="15625" width="9.5703125" style="33" customWidth="1"/>
    <col min="15626" max="15626" width="17" style="33" customWidth="1"/>
    <col min="15627" max="15627" width="20.28515625" style="33" customWidth="1"/>
    <col min="15628" max="15628" width="12.42578125" style="33" customWidth="1"/>
    <col min="15629" max="15873" width="9.140625" style="33"/>
    <col min="15874" max="15874" width="4.28515625" style="33" customWidth="1"/>
    <col min="15875" max="15875" width="4.42578125" style="33" customWidth="1"/>
    <col min="15876" max="15876" width="44.85546875" style="33" customWidth="1"/>
    <col min="15877" max="15877" width="13.7109375" style="33" customWidth="1"/>
    <col min="15878" max="15878" width="13.140625" style="33" customWidth="1"/>
    <col min="15879" max="15879" width="13.7109375" style="33" customWidth="1"/>
    <col min="15880" max="15881" width="9.5703125" style="33" customWidth="1"/>
    <col min="15882" max="15882" width="17" style="33" customWidth="1"/>
    <col min="15883" max="15883" width="20.28515625" style="33" customWidth="1"/>
    <col min="15884" max="15884" width="12.42578125" style="33" customWidth="1"/>
    <col min="15885" max="16129" width="9.140625" style="33"/>
    <col min="16130" max="16130" width="4.28515625" style="33" customWidth="1"/>
    <col min="16131" max="16131" width="4.42578125" style="33" customWidth="1"/>
    <col min="16132" max="16132" width="44.85546875" style="33" customWidth="1"/>
    <col min="16133" max="16133" width="13.7109375" style="33" customWidth="1"/>
    <col min="16134" max="16134" width="13.140625" style="33" customWidth="1"/>
    <col min="16135" max="16135" width="13.7109375" style="33" customWidth="1"/>
    <col min="16136" max="16137" width="9.5703125" style="33" customWidth="1"/>
    <col min="16138" max="16138" width="17" style="33" customWidth="1"/>
    <col min="16139" max="16139" width="20.28515625" style="33" customWidth="1"/>
    <col min="16140" max="16140" width="12.42578125" style="33" customWidth="1"/>
    <col min="16141" max="16384" width="9.140625" style="33"/>
  </cols>
  <sheetData>
    <row r="1" spans="1:14" ht="30" customHeight="1">
      <c r="A1" s="197"/>
      <c r="B1" s="197"/>
      <c r="C1" s="197"/>
      <c r="D1" s="197"/>
      <c r="E1" s="197"/>
      <c r="F1" s="197"/>
      <c r="G1" s="197"/>
      <c r="H1" s="197"/>
      <c r="I1" s="197"/>
    </row>
    <row r="2" spans="1:14" customFormat="1" ht="15.75" customHeight="1">
      <c r="B2" s="194" t="s">
        <v>207</v>
      </c>
      <c r="C2" s="194"/>
      <c r="D2" s="194"/>
      <c r="E2" s="194"/>
      <c r="F2" s="194"/>
      <c r="G2" s="194"/>
      <c r="H2" s="194"/>
      <c r="I2" s="194"/>
      <c r="J2" s="116"/>
      <c r="K2" s="116"/>
      <c r="L2" s="116"/>
    </row>
    <row r="3" spans="1:14" customFormat="1" ht="18">
      <c r="B3" s="194"/>
      <c r="C3" s="194"/>
      <c r="D3" s="194"/>
      <c r="E3" s="194"/>
      <c r="F3" s="194"/>
      <c r="G3" s="194"/>
      <c r="H3" s="194"/>
      <c r="I3" s="194"/>
      <c r="J3" s="117"/>
      <c r="K3" s="117"/>
      <c r="L3" s="117"/>
    </row>
    <row r="4" spans="1:14" customFormat="1" ht="15.75" customHeight="1">
      <c r="B4" s="194" t="s">
        <v>346</v>
      </c>
      <c r="C4" s="194"/>
      <c r="D4" s="194"/>
      <c r="E4" s="194"/>
      <c r="F4" s="194"/>
      <c r="G4" s="194"/>
      <c r="H4" s="194"/>
      <c r="I4" s="194"/>
      <c r="J4" s="116"/>
      <c r="K4" s="116"/>
      <c r="L4" s="116"/>
    </row>
    <row r="5" spans="1:14" customFormat="1" ht="18">
      <c r="B5" s="194"/>
      <c r="C5" s="194"/>
      <c r="D5" s="194"/>
      <c r="E5" s="194"/>
      <c r="F5" s="194"/>
      <c r="G5" s="194"/>
      <c r="H5" s="194"/>
      <c r="I5" s="194"/>
      <c r="J5" s="117"/>
      <c r="K5" s="117"/>
      <c r="L5" s="117"/>
    </row>
    <row r="6" spans="1:14" customFormat="1" ht="15.75" customHeight="1">
      <c r="B6" s="194" t="s">
        <v>347</v>
      </c>
      <c r="C6" s="194"/>
      <c r="D6" s="194"/>
      <c r="E6" s="194"/>
      <c r="F6" s="194"/>
      <c r="G6" s="194"/>
      <c r="H6" s="194"/>
      <c r="I6" s="194"/>
      <c r="J6" s="116"/>
      <c r="K6" s="116"/>
      <c r="L6" s="116"/>
    </row>
    <row r="7" spans="1:14" ht="27.75" customHeight="1">
      <c r="A7" s="102"/>
      <c r="B7" s="102"/>
      <c r="C7" s="102"/>
      <c r="D7" s="102"/>
      <c r="E7" s="102"/>
      <c r="F7" s="102"/>
      <c r="G7" s="128"/>
      <c r="H7" s="102"/>
      <c r="I7" s="102"/>
    </row>
    <row r="8" spans="1:14" s="37" customFormat="1" ht="52.5" customHeight="1">
      <c r="A8" s="34"/>
      <c r="B8" s="35"/>
      <c r="C8" s="36" t="s">
        <v>214</v>
      </c>
      <c r="D8" s="22" t="s">
        <v>362</v>
      </c>
      <c r="E8" s="21" t="s">
        <v>363</v>
      </c>
      <c r="F8" s="21" t="s">
        <v>364</v>
      </c>
      <c r="G8" s="22" t="s">
        <v>365</v>
      </c>
      <c r="H8" s="22" t="s">
        <v>208</v>
      </c>
      <c r="I8" s="22" t="s">
        <v>208</v>
      </c>
    </row>
    <row r="9" spans="1:14" s="37" customFormat="1" ht="12.75" customHeight="1">
      <c r="A9" s="55"/>
      <c r="B9" s="56"/>
      <c r="C9" s="57">
        <v>1</v>
      </c>
      <c r="D9" s="57">
        <v>2</v>
      </c>
      <c r="E9" s="57">
        <v>3</v>
      </c>
      <c r="F9" s="57">
        <v>4</v>
      </c>
      <c r="G9" s="58">
        <v>5</v>
      </c>
      <c r="H9" s="59" t="s">
        <v>283</v>
      </c>
      <c r="I9" s="59" t="s">
        <v>284</v>
      </c>
    </row>
    <row r="10" spans="1:14" s="63" customFormat="1" ht="25.5" customHeight="1">
      <c r="A10" s="60">
        <v>6</v>
      </c>
      <c r="B10" s="60"/>
      <c r="C10" s="64" t="s">
        <v>209</v>
      </c>
      <c r="D10" s="62">
        <f>+D11+D17+D20+D23+D30+D34</f>
        <v>1375365.6400000001</v>
      </c>
      <c r="E10" s="62">
        <f t="shared" ref="E10" si="0">+E11+E17+E20+E23+E30</f>
        <v>3189270</v>
      </c>
      <c r="F10" s="62">
        <f>+F11+F17+F20+F23+F30</f>
        <v>3693671</v>
      </c>
      <c r="G10" s="62">
        <f>+G11+G17+G20+G23+G30+G34</f>
        <v>1657304.0699999998</v>
      </c>
      <c r="H10" s="65">
        <f>IFERROR(G10/D10,)</f>
        <v>1.2049916195376231</v>
      </c>
      <c r="I10" s="65">
        <f>IFERROR(G10/F10,)</f>
        <v>0.44868751710696481</v>
      </c>
      <c r="J10" s="98"/>
      <c r="K10" s="98">
        <f t="shared" ref="K10:M10" si="1">+E10+E35+E34</f>
        <v>3189320</v>
      </c>
      <c r="L10" s="98">
        <f t="shared" si="1"/>
        <v>3701628</v>
      </c>
      <c r="M10" s="98">
        <f t="shared" si="1"/>
        <v>1665247.3499999996</v>
      </c>
      <c r="N10" s="98"/>
    </row>
    <row r="11" spans="1:14">
      <c r="A11" s="42">
        <v>63</v>
      </c>
      <c r="B11" s="43"/>
      <c r="C11" s="43" t="s">
        <v>215</v>
      </c>
      <c r="D11" s="45">
        <f>+D14+D12</f>
        <v>1027118.56</v>
      </c>
      <c r="E11" s="45">
        <f t="shared" ref="E11:G11" si="2">+E14+E12</f>
        <v>2486700</v>
      </c>
      <c r="F11" s="45">
        <f t="shared" si="2"/>
        <v>2974212</v>
      </c>
      <c r="G11" s="45">
        <f t="shared" si="2"/>
        <v>1272577.18</v>
      </c>
      <c r="H11" s="54">
        <f t="shared" ref="H11:H76" si="3">IFERROR(G11/D11,)</f>
        <v>1.2389778839163414</v>
      </c>
      <c r="I11" s="54">
        <f t="shared" ref="I11:I76" si="4">IFERROR(G11/F11,)</f>
        <v>0.42787036700813524</v>
      </c>
      <c r="J11" s="41"/>
      <c r="K11" s="41">
        <f t="shared" ref="K11:M11" si="5">+E39+E88</f>
        <v>3189320</v>
      </c>
      <c r="L11" s="41">
        <f t="shared" si="5"/>
        <v>3701628</v>
      </c>
      <c r="M11" s="41">
        <f t="shared" si="5"/>
        <v>1665542.5799999998</v>
      </c>
    </row>
    <row r="12" spans="1:14">
      <c r="A12" s="42" t="s">
        <v>326</v>
      </c>
      <c r="B12" s="43"/>
      <c r="C12" s="43" t="s">
        <v>327</v>
      </c>
      <c r="D12" s="45">
        <f>+D13</f>
        <v>0</v>
      </c>
      <c r="E12" s="45">
        <f t="shared" ref="E12:G12" si="6">+E13</f>
        <v>0</v>
      </c>
      <c r="F12" s="45">
        <f t="shared" si="6"/>
        <v>0</v>
      </c>
      <c r="G12" s="45">
        <f t="shared" si="6"/>
        <v>0</v>
      </c>
      <c r="H12" s="54">
        <f t="shared" si="3"/>
        <v>0</v>
      </c>
      <c r="I12" s="54">
        <f t="shared" si="4"/>
        <v>0</v>
      </c>
      <c r="J12" s="41"/>
      <c r="K12" s="41"/>
      <c r="L12" s="41"/>
      <c r="M12" s="41"/>
    </row>
    <row r="13" spans="1:14">
      <c r="A13" s="42"/>
      <c r="B13" s="46">
        <v>6341</v>
      </c>
      <c r="C13" s="46" t="s">
        <v>328</v>
      </c>
      <c r="D13" s="47">
        <v>0</v>
      </c>
      <c r="E13" s="47"/>
      <c r="F13" s="47"/>
      <c r="G13" s="47">
        <f>+'[1]PR-RAS'!$E$63</f>
        <v>0</v>
      </c>
      <c r="H13" s="54">
        <f t="shared" si="3"/>
        <v>0</v>
      </c>
      <c r="I13" s="54">
        <f t="shared" si="4"/>
        <v>0</v>
      </c>
      <c r="L13" s="41"/>
    </row>
    <row r="14" spans="1:14">
      <c r="A14" s="42">
        <v>636</v>
      </c>
      <c r="B14" s="43"/>
      <c r="C14" s="43" t="s">
        <v>253</v>
      </c>
      <c r="D14" s="45">
        <f>+D15+D16</f>
        <v>1027118.56</v>
      </c>
      <c r="E14" s="45">
        <f t="shared" ref="E14:G14" si="7">+E15+E16</f>
        <v>2486700</v>
      </c>
      <c r="F14" s="45">
        <f t="shared" si="7"/>
        <v>2974212</v>
      </c>
      <c r="G14" s="45">
        <f t="shared" si="7"/>
        <v>1272577.18</v>
      </c>
      <c r="H14" s="54">
        <f t="shared" si="3"/>
        <v>1.2389778839163414</v>
      </c>
      <c r="I14" s="54">
        <f t="shared" si="4"/>
        <v>0.42787036700813524</v>
      </c>
      <c r="J14" s="41">
        <f>+J10-J11</f>
        <v>0</v>
      </c>
      <c r="K14" s="41">
        <f t="shared" ref="K14:M14" si="8">+K10-K11</f>
        <v>0</v>
      </c>
      <c r="L14" s="41">
        <f t="shared" si="8"/>
        <v>0</v>
      </c>
      <c r="M14" s="41">
        <f t="shared" si="8"/>
        <v>-295.2300000002142</v>
      </c>
    </row>
    <row r="15" spans="1:14">
      <c r="A15" s="42"/>
      <c r="B15" s="46">
        <v>6361</v>
      </c>
      <c r="C15" s="46" t="s">
        <v>155</v>
      </c>
      <c r="D15" s="47">
        <f>+'[1]PR-RAS'!$D$69</f>
        <v>1027118.56</v>
      </c>
      <c r="E15" s="47">
        <f>+'[2]vanpror. prihodi'!D14+'[2]vanpror. prihodi'!D16+'[2]vanpror. prihodi'!D17</f>
        <v>2441200</v>
      </c>
      <c r="F15" s="47">
        <f>+'[2]vanpror. prihodi'!$F$14+'[2]vanpror. prihodi'!$F$16+'[2]vanpror. prihodi'!$F$17</f>
        <v>2928712</v>
      </c>
      <c r="G15" s="47">
        <f>+'[1]PR-RAS'!$E$69</f>
        <v>1272577.18</v>
      </c>
      <c r="H15" s="54">
        <f t="shared" si="3"/>
        <v>1.2389778839163414</v>
      </c>
      <c r="I15" s="54">
        <f t="shared" si="4"/>
        <v>0.43451769241905652</v>
      </c>
      <c r="L15" s="41"/>
    </row>
    <row r="16" spans="1:14">
      <c r="A16" s="42"/>
      <c r="B16" s="46">
        <v>6362</v>
      </c>
      <c r="C16" s="46" t="s">
        <v>254</v>
      </c>
      <c r="D16" s="47">
        <f>+'[1]PR-RAS'!$D$70</f>
        <v>0</v>
      </c>
      <c r="E16" s="47">
        <f>+'[2]vanpror. prihodi'!D18</f>
        <v>45500</v>
      </c>
      <c r="F16" s="47">
        <f>+'[2]vanpror. prihodi'!$F$18</f>
        <v>45500</v>
      </c>
      <c r="G16" s="47">
        <v>0</v>
      </c>
      <c r="H16" s="54">
        <f t="shared" si="3"/>
        <v>0</v>
      </c>
      <c r="I16" s="54">
        <f t="shared" si="4"/>
        <v>0</v>
      </c>
    </row>
    <row r="17" spans="1:12" s="37" customFormat="1">
      <c r="A17" s="42">
        <v>64</v>
      </c>
      <c r="B17" s="42"/>
      <c r="C17" s="43" t="s">
        <v>216</v>
      </c>
      <c r="D17" s="44">
        <f>+D18</f>
        <v>0</v>
      </c>
      <c r="E17" s="44">
        <f t="shared" ref="E17:G17" si="9">+E18</f>
        <v>0</v>
      </c>
      <c r="F17" s="44">
        <f t="shared" si="9"/>
        <v>1</v>
      </c>
      <c r="G17" s="44">
        <f t="shared" si="9"/>
        <v>0.06</v>
      </c>
      <c r="H17" s="54">
        <f t="shared" si="3"/>
        <v>0</v>
      </c>
      <c r="I17" s="54">
        <f t="shared" si="4"/>
        <v>0.06</v>
      </c>
      <c r="L17" s="101"/>
    </row>
    <row r="18" spans="1:12" s="37" customFormat="1">
      <c r="A18" s="43" t="s">
        <v>217</v>
      </c>
      <c r="B18" s="42"/>
      <c r="C18" s="43" t="s">
        <v>218</v>
      </c>
      <c r="D18" s="44">
        <f>SUM(D19:D19)</f>
        <v>0</v>
      </c>
      <c r="E18" s="44">
        <f>SUM(E19:E19)</f>
        <v>0</v>
      </c>
      <c r="F18" s="44">
        <f>SUM(F19:F19)</f>
        <v>1</v>
      </c>
      <c r="G18" s="44">
        <f>SUM(G19:G19)</f>
        <v>0.06</v>
      </c>
      <c r="H18" s="54">
        <f t="shared" si="3"/>
        <v>0</v>
      </c>
      <c r="I18" s="54">
        <f t="shared" si="4"/>
        <v>0.06</v>
      </c>
    </row>
    <row r="19" spans="1:12">
      <c r="A19" s="48"/>
      <c r="B19" s="46" t="s">
        <v>219</v>
      </c>
      <c r="C19" s="46" t="s">
        <v>220</v>
      </c>
      <c r="D19" s="47">
        <f>+'[1]PR-RAS'!$D$85</f>
        <v>0</v>
      </c>
      <c r="E19" s="49">
        <f>+'[2]vanpror. prihodi'!D10</f>
        <v>0</v>
      </c>
      <c r="F19" s="49">
        <f>+'[2]vanpror. prihodi'!$F$10</f>
        <v>1</v>
      </c>
      <c r="G19" s="49">
        <f>+'[1]PR-RAS'!$E$85</f>
        <v>0.06</v>
      </c>
      <c r="H19" s="54">
        <f t="shared" si="3"/>
        <v>0</v>
      </c>
      <c r="I19" s="54">
        <f t="shared" si="4"/>
        <v>0.06</v>
      </c>
    </row>
    <row r="20" spans="1:12" s="37" customFormat="1" ht="25.5">
      <c r="A20" s="42">
        <v>65</v>
      </c>
      <c r="B20" s="42"/>
      <c r="C20" s="43" t="s">
        <v>221</v>
      </c>
      <c r="D20" s="44">
        <f t="shared" ref="D20:G21" si="10">D21</f>
        <v>53181.85</v>
      </c>
      <c r="E20" s="44">
        <f t="shared" si="10"/>
        <v>75600</v>
      </c>
      <c r="F20" s="44">
        <f t="shared" si="10"/>
        <v>75000</v>
      </c>
      <c r="G20" s="44">
        <f t="shared" si="10"/>
        <v>43010.23</v>
      </c>
      <c r="H20" s="54">
        <f t="shared" si="3"/>
        <v>0.80873888366049707</v>
      </c>
      <c r="I20" s="54">
        <f t="shared" si="4"/>
        <v>0.5734697333333334</v>
      </c>
    </row>
    <row r="21" spans="1:12" s="37" customFormat="1">
      <c r="A21" s="43" t="s">
        <v>222</v>
      </c>
      <c r="B21" s="42"/>
      <c r="C21" s="43" t="s">
        <v>223</v>
      </c>
      <c r="D21" s="44">
        <f t="shared" si="10"/>
        <v>53181.85</v>
      </c>
      <c r="E21" s="44">
        <f t="shared" si="10"/>
        <v>75600</v>
      </c>
      <c r="F21" s="44">
        <f t="shared" si="10"/>
        <v>75000</v>
      </c>
      <c r="G21" s="44">
        <f t="shared" si="10"/>
        <v>43010.23</v>
      </c>
      <c r="H21" s="54">
        <f t="shared" si="3"/>
        <v>0.80873888366049707</v>
      </c>
      <c r="I21" s="54">
        <f t="shared" si="4"/>
        <v>0.5734697333333334</v>
      </c>
    </row>
    <row r="22" spans="1:12">
      <c r="A22" s="48"/>
      <c r="B22" s="46" t="s">
        <v>224</v>
      </c>
      <c r="C22" s="46" t="s">
        <v>225</v>
      </c>
      <c r="D22" s="47">
        <f>+'[1]PR-RAS'!$D$117</f>
        <v>53181.85</v>
      </c>
      <c r="E22" s="49">
        <f>+'[2]vanpror. prihodi'!D9+'[2]vanpror. prihodi'!D19+'[2]vanpror. prihodi'!D20</f>
        <v>75600</v>
      </c>
      <c r="F22" s="49">
        <f>+'[2]vanpror. prihodi'!$F$9+'[2]vanpror. prihodi'!$F$19+'[2]vanpror. prihodi'!$F$20</f>
        <v>75000</v>
      </c>
      <c r="G22" s="49">
        <f>+'[1]PR-RAS'!$E$117</f>
        <v>43010.23</v>
      </c>
      <c r="H22" s="54">
        <f t="shared" si="3"/>
        <v>0.80873888366049707</v>
      </c>
      <c r="I22" s="54">
        <f t="shared" si="4"/>
        <v>0.5734697333333334</v>
      </c>
    </row>
    <row r="23" spans="1:12" ht="25.5">
      <c r="A23" s="42">
        <v>66</v>
      </c>
      <c r="B23" s="42"/>
      <c r="C23" s="43" t="s">
        <v>265</v>
      </c>
      <c r="D23" s="44">
        <f>+D24+D27</f>
        <v>537.53</v>
      </c>
      <c r="E23" s="44">
        <f t="shared" ref="E23:G23" si="11">+E24+E27</f>
        <v>0</v>
      </c>
      <c r="F23" s="44">
        <f t="shared" si="11"/>
        <v>1200</v>
      </c>
      <c r="G23" s="44">
        <f t="shared" si="11"/>
        <v>2840.39</v>
      </c>
      <c r="H23" s="54">
        <f t="shared" si="3"/>
        <v>5.2841515822372704</v>
      </c>
      <c r="I23" s="54">
        <f t="shared" si="4"/>
        <v>2.3669916666666664</v>
      </c>
    </row>
    <row r="24" spans="1:12">
      <c r="A24" s="43">
        <v>661</v>
      </c>
      <c r="B24" s="42"/>
      <c r="C24" s="43" t="s">
        <v>264</v>
      </c>
      <c r="D24" s="44">
        <f>+D25+D26</f>
        <v>139.36000000000001</v>
      </c>
      <c r="E24" s="44">
        <f t="shared" ref="E24:G24" si="12">+E25+E26</f>
        <v>0</v>
      </c>
      <c r="F24" s="44">
        <f t="shared" si="12"/>
        <v>1200</v>
      </c>
      <c r="G24" s="44">
        <f t="shared" si="12"/>
        <v>600</v>
      </c>
      <c r="H24" s="54">
        <f t="shared" si="3"/>
        <v>4.3053960964408722</v>
      </c>
      <c r="I24" s="54">
        <f t="shared" si="4"/>
        <v>0.5</v>
      </c>
    </row>
    <row r="25" spans="1:12">
      <c r="A25" s="48"/>
      <c r="B25" s="46">
        <v>6614</v>
      </c>
      <c r="C25" s="46" t="s">
        <v>255</v>
      </c>
      <c r="D25" s="47">
        <f>+'[1]PR-RAS'!$D$126</f>
        <v>0</v>
      </c>
      <c r="E25" s="49">
        <v>0</v>
      </c>
      <c r="F25" s="49">
        <v>0</v>
      </c>
      <c r="G25" s="49"/>
      <c r="H25" s="54">
        <f t="shared" si="3"/>
        <v>0</v>
      </c>
      <c r="I25" s="54">
        <f t="shared" si="4"/>
        <v>0</v>
      </c>
    </row>
    <row r="26" spans="1:12">
      <c r="A26" s="48"/>
      <c r="B26" s="46">
        <v>6615</v>
      </c>
      <c r="C26" s="46" t="s">
        <v>157</v>
      </c>
      <c r="D26" s="47">
        <f>+'[1]PR-RAS'!$D$127</f>
        <v>139.36000000000001</v>
      </c>
      <c r="E26" s="49">
        <v>0</v>
      </c>
      <c r="F26" s="49">
        <f>+'[2]vanpror. prihodi'!$F$12</f>
        <v>1200</v>
      </c>
      <c r="G26" s="49">
        <f>+'[1]PR-RAS'!$E$127</f>
        <v>600</v>
      </c>
      <c r="H26" s="54">
        <f t="shared" si="3"/>
        <v>4.3053960964408722</v>
      </c>
      <c r="I26" s="54">
        <f t="shared" si="4"/>
        <v>0.5</v>
      </c>
    </row>
    <row r="27" spans="1:12" ht="25.5">
      <c r="A27" s="43">
        <v>663</v>
      </c>
      <c r="B27" s="42"/>
      <c r="C27" s="43" t="s">
        <v>263</v>
      </c>
      <c r="D27" s="44">
        <f>+D28+D29</f>
        <v>398.17</v>
      </c>
      <c r="E27" s="44">
        <f t="shared" ref="E27:G27" si="13">+E28+E29</f>
        <v>0</v>
      </c>
      <c r="F27" s="44">
        <f t="shared" si="13"/>
        <v>0</v>
      </c>
      <c r="G27" s="44">
        <f t="shared" si="13"/>
        <v>2240.39</v>
      </c>
      <c r="H27" s="54">
        <f t="shared" si="3"/>
        <v>5.6267172313333491</v>
      </c>
      <c r="I27" s="54">
        <f t="shared" si="4"/>
        <v>0</v>
      </c>
    </row>
    <row r="28" spans="1:12">
      <c r="A28" s="48"/>
      <c r="B28" s="46">
        <v>6631</v>
      </c>
      <c r="C28" s="46" t="s">
        <v>256</v>
      </c>
      <c r="D28" s="47">
        <f>+'[1]PR-RAS'!$D$129</f>
        <v>398.17</v>
      </c>
      <c r="E28" s="49">
        <f>+'[2]vanpror. prihodi'!D21</f>
        <v>0</v>
      </c>
      <c r="F28" s="49">
        <f>+'[2]vanpror. prihodi'!$F$21</f>
        <v>0</v>
      </c>
      <c r="G28" s="49">
        <f>+'[1]PR-RAS'!$E$129</f>
        <v>2032.86</v>
      </c>
      <c r="H28" s="54">
        <f t="shared" si="3"/>
        <v>5.105507697717055</v>
      </c>
      <c r="I28" s="54">
        <f t="shared" si="4"/>
        <v>0</v>
      </c>
    </row>
    <row r="29" spans="1:12">
      <c r="A29" s="48"/>
      <c r="B29" s="46">
        <v>6632</v>
      </c>
      <c r="C29" s="46" t="s">
        <v>257</v>
      </c>
      <c r="D29" s="47">
        <f>+'[1]PR-RAS'!$D$130</f>
        <v>0</v>
      </c>
      <c r="E29" s="49">
        <f>+'[2]vanpror. prihodi'!D22</f>
        <v>0</v>
      </c>
      <c r="F29" s="49">
        <f>+'[2]vanpror. prihodi'!$F$22</f>
        <v>0</v>
      </c>
      <c r="G29" s="49">
        <f>+'[1]PR-RAS'!$E$130</f>
        <v>207.53</v>
      </c>
      <c r="H29" s="54">
        <f t="shared" si="3"/>
        <v>0</v>
      </c>
      <c r="I29" s="54">
        <f t="shared" si="4"/>
        <v>0</v>
      </c>
    </row>
    <row r="30" spans="1:12">
      <c r="A30" s="43">
        <v>67</v>
      </c>
      <c r="B30" s="42"/>
      <c r="C30" s="43" t="s">
        <v>262</v>
      </c>
      <c r="D30" s="44">
        <f>+D31</f>
        <v>293086.17</v>
      </c>
      <c r="E30" s="44">
        <f t="shared" ref="E30:G30" si="14">+E31</f>
        <v>626970</v>
      </c>
      <c r="F30" s="44">
        <f t="shared" si="14"/>
        <v>643258</v>
      </c>
      <c r="G30" s="44">
        <f t="shared" si="14"/>
        <v>330989.31</v>
      </c>
      <c r="H30" s="54">
        <f t="shared" si="3"/>
        <v>1.1293242188807477</v>
      </c>
      <c r="I30" s="54">
        <f t="shared" si="4"/>
        <v>0.51455140861054194</v>
      </c>
    </row>
    <row r="31" spans="1:12" ht="25.5">
      <c r="A31" s="43">
        <v>671</v>
      </c>
      <c r="B31" s="42"/>
      <c r="C31" s="43" t="s">
        <v>261</v>
      </c>
      <c r="D31" s="44">
        <f>+D32+D33</f>
        <v>293086.17</v>
      </c>
      <c r="E31" s="44">
        <f t="shared" ref="E31:G31" si="15">+E32+E33</f>
        <v>626970</v>
      </c>
      <c r="F31" s="44">
        <f t="shared" si="15"/>
        <v>643258</v>
      </c>
      <c r="G31" s="44">
        <f t="shared" si="15"/>
        <v>330989.31</v>
      </c>
      <c r="H31" s="54">
        <f t="shared" si="3"/>
        <v>1.1293242188807477</v>
      </c>
      <c r="I31" s="54">
        <f t="shared" si="4"/>
        <v>0.51455140861054194</v>
      </c>
    </row>
    <row r="32" spans="1:12">
      <c r="A32" s="48"/>
      <c r="B32" s="46">
        <v>6711</v>
      </c>
      <c r="C32" s="46" t="s">
        <v>258</v>
      </c>
      <c r="D32" s="47">
        <f>+'[1]PR-RAS'!$D$135</f>
        <v>293086.17</v>
      </c>
      <c r="E32" s="49">
        <f>+'[2]prorač. '!D130</f>
        <v>626970</v>
      </c>
      <c r="F32" s="49">
        <f>+'[2]prorač. '!$F$130</f>
        <v>643258</v>
      </c>
      <c r="G32" s="49">
        <f>+'[1]PR-RAS'!$E$135</f>
        <v>330989.31</v>
      </c>
      <c r="H32" s="54">
        <f t="shared" si="3"/>
        <v>1.1293242188807477</v>
      </c>
      <c r="I32" s="54">
        <f t="shared" si="4"/>
        <v>0.51455140861054194</v>
      </c>
    </row>
    <row r="33" spans="1:10" ht="25.5">
      <c r="A33" s="48"/>
      <c r="B33" s="46">
        <v>6712</v>
      </c>
      <c r="C33" s="46" t="s">
        <v>259</v>
      </c>
      <c r="D33" s="47">
        <f>+'[1]PR-RAS'!$D$136</f>
        <v>0</v>
      </c>
      <c r="E33" s="49">
        <v>0</v>
      </c>
      <c r="F33" s="49">
        <v>0</v>
      </c>
      <c r="G33" s="49">
        <f>+'[1]PR-RAS'!$E$136</f>
        <v>0</v>
      </c>
      <c r="H33" s="54">
        <f t="shared" si="3"/>
        <v>0</v>
      </c>
      <c r="I33" s="54">
        <f t="shared" si="4"/>
        <v>0</v>
      </c>
    </row>
    <row r="34" spans="1:10">
      <c r="A34" s="42">
        <v>922</v>
      </c>
      <c r="B34" s="43"/>
      <c r="C34" s="43" t="s">
        <v>226</v>
      </c>
      <c r="D34" s="45">
        <f>+'[1]PR-RAS'!$D$292-'[1]PR-RAS'!$D$410</f>
        <v>1441.53</v>
      </c>
      <c r="E34" s="44">
        <v>0</v>
      </c>
      <c r="F34" s="44">
        <f>+'Pr. i  ra. prema izvorima finan'!F30</f>
        <v>7887</v>
      </c>
      <c r="G34" s="44">
        <f>+'Pr. i  ra. prema izvorima finan'!G30</f>
        <v>7886.9</v>
      </c>
      <c r="H34" s="54">
        <f t="shared" si="3"/>
        <v>5.4712007381046526</v>
      </c>
      <c r="I34" s="54">
        <f t="shared" si="4"/>
        <v>0.99998732090782294</v>
      </c>
    </row>
    <row r="35" spans="1:10" s="63" customFormat="1" ht="25.5" customHeight="1">
      <c r="A35" s="60">
        <v>7</v>
      </c>
      <c r="B35" s="60"/>
      <c r="C35" s="64" t="s">
        <v>210</v>
      </c>
      <c r="D35" s="62">
        <f t="shared" ref="D35:G36" si="16">D36</f>
        <v>58.94</v>
      </c>
      <c r="E35" s="62">
        <f t="shared" si="16"/>
        <v>50</v>
      </c>
      <c r="F35" s="62">
        <f t="shared" si="16"/>
        <v>70</v>
      </c>
      <c r="G35" s="62">
        <f t="shared" si="16"/>
        <v>56.38</v>
      </c>
      <c r="H35" s="65">
        <f t="shared" si="3"/>
        <v>0.95656599932134379</v>
      </c>
      <c r="I35" s="65">
        <f t="shared" si="4"/>
        <v>0.80542857142857149</v>
      </c>
    </row>
    <row r="36" spans="1:10">
      <c r="A36" s="42">
        <v>72</v>
      </c>
      <c r="B36" s="43"/>
      <c r="C36" s="43" t="s">
        <v>227</v>
      </c>
      <c r="D36" s="45">
        <f t="shared" si="16"/>
        <v>58.94</v>
      </c>
      <c r="E36" s="45">
        <f t="shared" si="16"/>
        <v>50</v>
      </c>
      <c r="F36" s="45">
        <f t="shared" si="16"/>
        <v>70</v>
      </c>
      <c r="G36" s="45">
        <f t="shared" si="16"/>
        <v>56.38</v>
      </c>
      <c r="H36" s="54">
        <f t="shared" si="3"/>
        <v>0.95656599932134379</v>
      </c>
      <c r="I36" s="54">
        <f t="shared" si="4"/>
        <v>0.80542857142857149</v>
      </c>
    </row>
    <row r="37" spans="1:10">
      <c r="A37" s="42">
        <v>721</v>
      </c>
      <c r="B37" s="43"/>
      <c r="C37" s="43" t="s">
        <v>266</v>
      </c>
      <c r="D37" s="45">
        <f>D38</f>
        <v>58.94</v>
      </c>
      <c r="E37" s="45">
        <f>E38</f>
        <v>50</v>
      </c>
      <c r="F37" s="45">
        <f>F38</f>
        <v>70</v>
      </c>
      <c r="G37" s="45">
        <f>G38</f>
        <v>56.38</v>
      </c>
      <c r="H37" s="54">
        <f t="shared" si="3"/>
        <v>0.95656599932134379</v>
      </c>
      <c r="I37" s="54">
        <f t="shared" si="4"/>
        <v>0.80542857142857149</v>
      </c>
    </row>
    <row r="38" spans="1:10">
      <c r="A38" s="42"/>
      <c r="B38" s="46">
        <v>7231</v>
      </c>
      <c r="C38" s="46" t="s">
        <v>260</v>
      </c>
      <c r="D38" s="47">
        <f>+'[1]PR-RAS'!$D$313</f>
        <v>58.94</v>
      </c>
      <c r="E38" s="47">
        <f>+'[2]vanpror. prihodi'!D23</f>
        <v>50</v>
      </c>
      <c r="F38" s="47">
        <f>+'[2]vanpror. prihodi'!$F$23</f>
        <v>70</v>
      </c>
      <c r="G38" s="47">
        <f>+'[1]PR-RAS'!$E$313</f>
        <v>56.38</v>
      </c>
      <c r="H38" s="54">
        <f t="shared" si="3"/>
        <v>0.95656599932134379</v>
      </c>
      <c r="I38" s="54">
        <f t="shared" si="4"/>
        <v>0.80542857142857149</v>
      </c>
    </row>
    <row r="39" spans="1:10" ht="24" customHeight="1">
      <c r="A39" s="60">
        <v>3</v>
      </c>
      <c r="B39" s="60"/>
      <c r="C39" s="61" t="s">
        <v>273</v>
      </c>
      <c r="D39" s="62">
        <f t="shared" ref="D39:F39" si="17">+D40+D47+D77+D81+D85</f>
        <v>1346603.58</v>
      </c>
      <c r="E39" s="62">
        <f t="shared" si="17"/>
        <v>3128260</v>
      </c>
      <c r="F39" s="62">
        <f t="shared" si="17"/>
        <v>3638087</v>
      </c>
      <c r="G39" s="62">
        <f>+G40+G47+G77+G81+G85</f>
        <v>1653200.13</v>
      </c>
      <c r="H39" s="65">
        <f t="shared" si="3"/>
        <v>1.2276813715288057</v>
      </c>
      <c r="I39" s="65">
        <f t="shared" si="4"/>
        <v>0.45441467727407286</v>
      </c>
      <c r="J39" s="91"/>
    </row>
    <row r="40" spans="1:10">
      <c r="A40" s="42">
        <v>31</v>
      </c>
      <c r="B40" s="42"/>
      <c r="C40" s="50" t="s">
        <v>274</v>
      </c>
      <c r="D40" s="44">
        <f>+D41+D43+D44</f>
        <v>1116482.3</v>
      </c>
      <c r="E40" s="44">
        <f t="shared" ref="E40:G40" si="18">+E41+E43+E44</f>
        <v>2707700</v>
      </c>
      <c r="F40" s="44">
        <f t="shared" ref="F40" si="19">+F41+F43+F44</f>
        <v>3171323</v>
      </c>
      <c r="G40" s="44">
        <f t="shared" si="18"/>
        <v>1438326.8199999998</v>
      </c>
      <c r="H40" s="54">
        <f t="shared" si="3"/>
        <v>1.2882665672353246</v>
      </c>
      <c r="I40" s="54">
        <f t="shared" si="4"/>
        <v>0.4535415723973874</v>
      </c>
    </row>
    <row r="41" spans="1:10">
      <c r="A41" s="50" t="s">
        <v>228</v>
      </c>
      <c r="B41" s="42"/>
      <c r="C41" s="50" t="s">
        <v>275</v>
      </c>
      <c r="D41" s="44">
        <f>+D42</f>
        <v>925294.07999999996</v>
      </c>
      <c r="E41" s="44">
        <f t="shared" ref="E41:G41" si="20">+E42</f>
        <v>2234500</v>
      </c>
      <c r="F41" s="44">
        <f t="shared" si="20"/>
        <v>2667125</v>
      </c>
      <c r="G41" s="44">
        <f t="shared" si="20"/>
        <v>1186552.6399999999</v>
      </c>
      <c r="H41" s="54">
        <f t="shared" si="3"/>
        <v>1.2823519199431168</v>
      </c>
      <c r="I41" s="54">
        <f t="shared" si="4"/>
        <v>0.44488077611660493</v>
      </c>
    </row>
    <row r="42" spans="1:10">
      <c r="A42" s="48"/>
      <c r="B42" s="51">
        <v>3111</v>
      </c>
      <c r="C42" s="51" t="s">
        <v>229</v>
      </c>
      <c r="D42" s="49">
        <f>+'[1]PR-RAS'!$D$154</f>
        <v>925294.07999999996</v>
      </c>
      <c r="E42" s="49">
        <f>+[3]KONSOLIDIRANI!H8</f>
        <v>2234500</v>
      </c>
      <c r="F42" s="49">
        <f>+[3]KONSOLIDIRANI!I8</f>
        <v>2667125</v>
      </c>
      <c r="G42" s="49">
        <f>+'[1]PR-RAS'!$E$154</f>
        <v>1186552.6399999999</v>
      </c>
      <c r="H42" s="54">
        <f t="shared" si="3"/>
        <v>1.2823519199431168</v>
      </c>
      <c r="I42" s="54">
        <f t="shared" si="4"/>
        <v>0.44488077611660493</v>
      </c>
    </row>
    <row r="43" spans="1:10" s="37" customFormat="1">
      <c r="A43" s="50" t="s">
        <v>230</v>
      </c>
      <c r="B43" s="42"/>
      <c r="C43" s="50" t="s">
        <v>190</v>
      </c>
      <c r="D43" s="44">
        <f>+'[1]PR-RAS'!$D$158</f>
        <v>40425.79</v>
      </c>
      <c r="E43" s="44">
        <f>+[3]KONSOLIDIRANI!H9</f>
        <v>98700</v>
      </c>
      <c r="F43" s="44">
        <f>+[3]KONSOLIDIRANI!I9</f>
        <v>104700</v>
      </c>
      <c r="G43" s="44">
        <f>+'[1]PR-RAS'!$E$158</f>
        <v>55678.9</v>
      </c>
      <c r="H43" s="54">
        <f t="shared" si="3"/>
        <v>1.3773113648490234</v>
      </c>
      <c r="I43" s="54">
        <f t="shared" si="4"/>
        <v>0.53179465138490933</v>
      </c>
    </row>
    <row r="44" spans="1:10" s="37" customFormat="1">
      <c r="A44" s="50">
        <v>313</v>
      </c>
      <c r="B44" s="42"/>
      <c r="C44" s="50" t="s">
        <v>276</v>
      </c>
      <c r="D44" s="44">
        <f>SUM(D45:D46)</f>
        <v>150762.43</v>
      </c>
      <c r="E44" s="44">
        <f t="shared" ref="E44:G44" si="21">SUM(E45:E46)</f>
        <v>374500</v>
      </c>
      <c r="F44" s="44">
        <f t="shared" ref="F44" si="22">SUM(F45:F46)</f>
        <v>399498</v>
      </c>
      <c r="G44" s="44">
        <f t="shared" si="21"/>
        <v>196095.28</v>
      </c>
      <c r="H44" s="54">
        <f t="shared" si="3"/>
        <v>1.3006906296217169</v>
      </c>
      <c r="I44" s="54">
        <f t="shared" si="4"/>
        <v>0.49085422204867107</v>
      </c>
    </row>
    <row r="45" spans="1:10">
      <c r="A45" s="48"/>
      <c r="B45" s="51">
        <v>3132</v>
      </c>
      <c r="C45" s="51" t="s">
        <v>93</v>
      </c>
      <c r="D45" s="49">
        <f>+'[1]PR-RAS'!$D$161</f>
        <v>150762.43</v>
      </c>
      <c r="E45" s="49">
        <f>+[3]KONSOLIDIRANI!H10</f>
        <v>373500</v>
      </c>
      <c r="F45" s="49">
        <f>+[3]KONSOLIDIRANI!I10</f>
        <v>398498</v>
      </c>
      <c r="G45" s="49">
        <f>+'[1]PR-RAS'!$E$161</f>
        <v>196095.28</v>
      </c>
      <c r="H45" s="54">
        <f t="shared" si="3"/>
        <v>1.3006906296217169</v>
      </c>
      <c r="I45" s="54">
        <f t="shared" si="4"/>
        <v>0.49208598286566058</v>
      </c>
    </row>
    <row r="46" spans="1:10">
      <c r="A46" s="48"/>
      <c r="B46" s="51">
        <v>3133</v>
      </c>
      <c r="C46" s="51" t="s">
        <v>162</v>
      </c>
      <c r="D46" s="49">
        <f>+'[1]PR-RAS'!$D$162</f>
        <v>0</v>
      </c>
      <c r="E46" s="49">
        <f>+[3]KONSOLIDIRANI!H11</f>
        <v>1000</v>
      </c>
      <c r="F46" s="49">
        <f>+[3]KONSOLIDIRANI!I11</f>
        <v>1000</v>
      </c>
      <c r="G46" s="49">
        <v>0</v>
      </c>
      <c r="H46" s="54">
        <f t="shared" si="3"/>
        <v>0</v>
      </c>
      <c r="I46" s="54">
        <f t="shared" si="4"/>
        <v>0</v>
      </c>
    </row>
    <row r="47" spans="1:10" s="37" customFormat="1">
      <c r="A47" s="50">
        <v>32</v>
      </c>
      <c r="B47" s="42"/>
      <c r="C47" s="50" t="s">
        <v>277</v>
      </c>
      <c r="D47" s="44">
        <f>+D48+D53+D60+D69+D70</f>
        <v>210675.18</v>
      </c>
      <c r="E47" s="44">
        <f t="shared" ref="E47:G47" si="23">+E48+E53+E60+E69+E70</f>
        <v>278260</v>
      </c>
      <c r="F47" s="44">
        <f t="shared" ref="F47" si="24">+F48+F53+F60+F69+F70</f>
        <v>431097</v>
      </c>
      <c r="G47" s="44">
        <f t="shared" si="23"/>
        <v>202359.36000000002</v>
      </c>
      <c r="H47" s="54">
        <f t="shared" si="3"/>
        <v>0.9605277660140128</v>
      </c>
      <c r="I47" s="54">
        <f t="shared" si="4"/>
        <v>0.46940563260704671</v>
      </c>
    </row>
    <row r="48" spans="1:10" s="37" customFormat="1">
      <c r="A48" s="42">
        <v>321</v>
      </c>
      <c r="B48" s="50"/>
      <c r="C48" s="50" t="s">
        <v>278</v>
      </c>
      <c r="D48" s="44">
        <f>SUM(D49:D52)</f>
        <v>34733.86</v>
      </c>
      <c r="E48" s="44">
        <f t="shared" ref="E48:G48" si="25">SUM(E49:E52)</f>
        <v>62480</v>
      </c>
      <c r="F48" s="44">
        <f t="shared" ref="F48" si="26">SUM(F49:F52)</f>
        <v>63843</v>
      </c>
      <c r="G48" s="44">
        <f t="shared" si="25"/>
        <v>32221.23</v>
      </c>
      <c r="H48" s="54">
        <f t="shared" si="3"/>
        <v>0.92766050188490423</v>
      </c>
      <c r="I48" s="54">
        <f t="shared" si="4"/>
        <v>0.50469479817677743</v>
      </c>
    </row>
    <row r="49" spans="1:9">
      <c r="A49" s="48"/>
      <c r="B49" s="51">
        <v>3211</v>
      </c>
      <c r="C49" s="51" t="s">
        <v>231</v>
      </c>
      <c r="D49" s="49">
        <f>+'[1]PR-RAS'!$D$165</f>
        <v>6440.77</v>
      </c>
      <c r="E49" s="49">
        <f>+[3]KONSOLIDIRANI!H12</f>
        <v>7980</v>
      </c>
      <c r="F49" s="49">
        <f>+[3]KONSOLIDIRANI!I12</f>
        <v>8130</v>
      </c>
      <c r="G49" s="49">
        <f>+'[1]PR-RAS'!$E$165</f>
        <v>4917.2299999999996</v>
      </c>
      <c r="H49" s="54">
        <f t="shared" si="3"/>
        <v>0.76345374854248782</v>
      </c>
      <c r="I49" s="54">
        <f t="shared" si="4"/>
        <v>0.60482533825338247</v>
      </c>
    </row>
    <row r="50" spans="1:9">
      <c r="A50" s="48"/>
      <c r="B50" s="51">
        <v>3212</v>
      </c>
      <c r="C50" s="51" t="s">
        <v>232</v>
      </c>
      <c r="D50" s="49">
        <f>+'[1]PR-RAS'!$D$166</f>
        <v>27474.880000000001</v>
      </c>
      <c r="E50" s="49">
        <f>+[3]KONSOLIDIRANI!H13</f>
        <v>52500</v>
      </c>
      <c r="F50" s="49">
        <f>+[3]KONSOLIDIRANI!I13</f>
        <v>53713</v>
      </c>
      <c r="G50" s="49">
        <f>+'[1]PR-RAS'!$E$166</f>
        <v>27032.5</v>
      </c>
      <c r="H50" s="54">
        <f t="shared" si="3"/>
        <v>0.98389874678251543</v>
      </c>
      <c r="I50" s="54">
        <f t="shared" si="4"/>
        <v>0.50327667417571165</v>
      </c>
    </row>
    <row r="51" spans="1:9">
      <c r="A51" s="51"/>
      <c r="B51" s="48">
        <v>3213</v>
      </c>
      <c r="C51" s="51" t="s">
        <v>233</v>
      </c>
      <c r="D51" s="49">
        <f>+'[1]PR-RAS'!$D$167</f>
        <v>818.21</v>
      </c>
      <c r="E51" s="49">
        <f>+[3]KONSOLIDIRANI!H14</f>
        <v>1300</v>
      </c>
      <c r="F51" s="49">
        <f>+[3]KONSOLIDIRANI!I14</f>
        <v>1300</v>
      </c>
      <c r="G51" s="49">
        <f>+'[1]PR-RAS'!$E$167</f>
        <v>271.5</v>
      </c>
      <c r="H51" s="66">
        <f t="shared" si="3"/>
        <v>0.33182190391219857</v>
      </c>
      <c r="I51" s="66">
        <f t="shared" si="4"/>
        <v>0.20884615384615385</v>
      </c>
    </row>
    <row r="52" spans="1:9">
      <c r="A52" s="48"/>
      <c r="B52" s="51">
        <v>3214</v>
      </c>
      <c r="C52" s="51" t="s">
        <v>267</v>
      </c>
      <c r="D52" s="49">
        <f>+'[1]PR-RAS'!$D$168</f>
        <v>0</v>
      </c>
      <c r="E52" s="49">
        <f>+[3]KONSOLIDIRANI!H15</f>
        <v>700</v>
      </c>
      <c r="F52" s="49">
        <f>+[3]KONSOLIDIRANI!I15</f>
        <v>700</v>
      </c>
      <c r="G52" s="49">
        <f>+'[1]PR-RAS'!$E$168</f>
        <v>0</v>
      </c>
      <c r="H52" s="54">
        <f t="shared" si="3"/>
        <v>0</v>
      </c>
      <c r="I52" s="54">
        <f t="shared" si="4"/>
        <v>0</v>
      </c>
    </row>
    <row r="53" spans="1:9" s="37" customFormat="1">
      <c r="A53" s="42">
        <v>322</v>
      </c>
      <c r="B53" s="50"/>
      <c r="C53" s="50" t="s">
        <v>279</v>
      </c>
      <c r="D53" s="44">
        <f>SUM(D54:D59)</f>
        <v>129073.90999999999</v>
      </c>
      <c r="E53" s="44">
        <f t="shared" ref="E53:G53" si="27">SUM(E54:E59)</f>
        <v>123000</v>
      </c>
      <c r="F53" s="44">
        <f t="shared" ref="F53" si="28">SUM(F54:F59)</f>
        <v>264048</v>
      </c>
      <c r="G53" s="44">
        <f t="shared" si="27"/>
        <v>129592.22</v>
      </c>
      <c r="H53" s="54">
        <f t="shared" si="3"/>
        <v>1.0040156062522629</v>
      </c>
      <c r="I53" s="54">
        <f t="shared" si="4"/>
        <v>0.49079038659637642</v>
      </c>
    </row>
    <row r="54" spans="1:9">
      <c r="A54" s="48"/>
      <c r="B54" s="51">
        <v>3221</v>
      </c>
      <c r="C54" s="51" t="s">
        <v>234</v>
      </c>
      <c r="D54" s="49">
        <f>+'[1]PR-RAS'!$D$170</f>
        <v>9261.4</v>
      </c>
      <c r="E54" s="49">
        <f>+[3]KONSOLIDIRANI!H16</f>
        <v>19820</v>
      </c>
      <c r="F54" s="49">
        <f>+[3]KONSOLIDIRANI!I16</f>
        <v>21924</v>
      </c>
      <c r="G54" s="49">
        <f>+'[1]PR-RAS'!$E$170</f>
        <v>11519.92</v>
      </c>
      <c r="H54" s="54">
        <f t="shared" si="3"/>
        <v>1.2438637786943658</v>
      </c>
      <c r="I54" s="54">
        <f t="shared" si="4"/>
        <v>0.52544791096515231</v>
      </c>
    </row>
    <row r="55" spans="1:9">
      <c r="A55" s="48"/>
      <c r="B55" s="51">
        <v>3222</v>
      </c>
      <c r="C55" s="51" t="s">
        <v>268</v>
      </c>
      <c r="D55" s="49">
        <f>+'[1]PR-RAS'!$D$171</f>
        <v>99852.43</v>
      </c>
      <c r="E55" s="49">
        <f>+[3]KONSOLIDIRANI!H17</f>
        <v>47600</v>
      </c>
      <c r="F55" s="49">
        <f>+[3]KONSOLIDIRANI!I17</f>
        <v>186544</v>
      </c>
      <c r="G55" s="49">
        <f>+'[1]PR-RAS'!$E$171</f>
        <v>99098.83</v>
      </c>
      <c r="H55" s="54">
        <f t="shared" si="3"/>
        <v>0.99245286268947097</v>
      </c>
      <c r="I55" s="54">
        <f t="shared" si="4"/>
        <v>0.5312356870229008</v>
      </c>
    </row>
    <row r="56" spans="1:9">
      <c r="A56" s="48"/>
      <c r="B56" s="51">
        <v>3223</v>
      </c>
      <c r="C56" s="51" t="s">
        <v>235</v>
      </c>
      <c r="D56" s="49">
        <f>+'[1]PR-RAS'!$D$172</f>
        <v>14776.65</v>
      </c>
      <c r="E56" s="49">
        <f>+[3]KONSOLIDIRANI!H18</f>
        <v>38080</v>
      </c>
      <c r="F56" s="49">
        <f>+[3]KONSOLIDIRANI!I18</f>
        <v>38080</v>
      </c>
      <c r="G56" s="49">
        <f>+'[1]PR-RAS'!$E$172</f>
        <v>10241.94</v>
      </c>
      <c r="H56" s="54">
        <f t="shared" si="3"/>
        <v>0.6931165047558141</v>
      </c>
      <c r="I56" s="54">
        <f t="shared" si="4"/>
        <v>0.26895850840336138</v>
      </c>
    </row>
    <row r="57" spans="1:9">
      <c r="A57" s="51"/>
      <c r="B57" s="48">
        <v>3224</v>
      </c>
      <c r="C57" s="51" t="s">
        <v>236</v>
      </c>
      <c r="D57" s="49">
        <f>+'[1]PR-RAS'!$D$173</f>
        <v>3997.14</v>
      </c>
      <c r="E57" s="49">
        <f>+[3]KONSOLIDIRANI!H19</f>
        <v>9000</v>
      </c>
      <c r="F57" s="49">
        <f>+[3]KONSOLIDIRANI!I19</f>
        <v>9000</v>
      </c>
      <c r="G57" s="49">
        <f>+'[1]PR-RAS'!$E$173</f>
        <v>3521.89</v>
      </c>
      <c r="H57" s="66">
        <f t="shared" si="3"/>
        <v>0.88110248827911952</v>
      </c>
      <c r="I57" s="66">
        <f t="shared" si="4"/>
        <v>0.39132111111111112</v>
      </c>
    </row>
    <row r="58" spans="1:9">
      <c r="A58" s="48"/>
      <c r="B58" s="51">
        <v>3225</v>
      </c>
      <c r="C58" s="51" t="s">
        <v>237</v>
      </c>
      <c r="D58" s="49">
        <f>+'[1]PR-RAS'!$D$174</f>
        <v>906.83</v>
      </c>
      <c r="E58" s="49">
        <f>+[3]KONSOLIDIRANI!H20</f>
        <v>7000</v>
      </c>
      <c r="F58" s="49">
        <f>+[3]KONSOLIDIRANI!I20</f>
        <v>7000</v>
      </c>
      <c r="G58" s="49">
        <f>+'[1]PR-RAS'!$E$174</f>
        <v>4114.91</v>
      </c>
      <c r="H58" s="54">
        <f t="shared" si="3"/>
        <v>4.5376862256431743</v>
      </c>
      <c r="I58" s="54">
        <f t="shared" si="4"/>
        <v>0.58784428571428571</v>
      </c>
    </row>
    <row r="59" spans="1:9">
      <c r="A59" s="48"/>
      <c r="B59" s="51">
        <v>3227</v>
      </c>
      <c r="C59" s="51" t="s">
        <v>34</v>
      </c>
      <c r="D59" s="49">
        <f>+'[1]PR-RAS'!$D$176</f>
        <v>279.45999999999998</v>
      </c>
      <c r="E59" s="49">
        <f>+[3]KONSOLIDIRANI!H21</f>
        <v>1500</v>
      </c>
      <c r="F59" s="49">
        <f>+[3]KONSOLIDIRANI!I21</f>
        <v>1500</v>
      </c>
      <c r="G59" s="49">
        <f>+'[1]PR-RAS'!$E$176</f>
        <v>1094.73</v>
      </c>
      <c r="H59" s="54">
        <f t="shared" si="3"/>
        <v>3.9173048021183714</v>
      </c>
      <c r="I59" s="54">
        <f t="shared" si="4"/>
        <v>0.72982000000000002</v>
      </c>
    </row>
    <row r="60" spans="1:9" s="37" customFormat="1">
      <c r="A60" s="42">
        <v>323</v>
      </c>
      <c r="B60" s="50"/>
      <c r="C60" s="50" t="s">
        <v>280</v>
      </c>
      <c r="D60" s="44">
        <f>SUM(D61:D68)</f>
        <v>42022.140000000007</v>
      </c>
      <c r="E60" s="44">
        <f t="shared" ref="E60:G60" si="29">SUM(E61:E68)</f>
        <v>83410</v>
      </c>
      <c r="F60" s="44">
        <f t="shared" ref="F60" si="30">SUM(F61:F68)</f>
        <v>94176</v>
      </c>
      <c r="G60" s="44">
        <f t="shared" si="29"/>
        <v>36431.46</v>
      </c>
      <c r="H60" s="54">
        <f t="shared" si="3"/>
        <v>0.86695870319788548</v>
      </c>
      <c r="I60" s="54">
        <f t="shared" si="4"/>
        <v>0.38684441896024463</v>
      </c>
    </row>
    <row r="61" spans="1:9">
      <c r="A61" s="48"/>
      <c r="B61" s="51">
        <v>3231</v>
      </c>
      <c r="C61" s="51" t="s">
        <v>238</v>
      </c>
      <c r="D61" s="49">
        <f>+'[1]PR-RAS'!D178</f>
        <v>4063.6</v>
      </c>
      <c r="E61" s="49">
        <f>+[3]KONSOLIDIRANI!H22</f>
        <v>8900</v>
      </c>
      <c r="F61" s="49">
        <f>+[3]KONSOLIDIRANI!I22</f>
        <v>9258</v>
      </c>
      <c r="G61" s="49">
        <f>+'[1]PR-RAS'!E178</f>
        <v>3633.57</v>
      </c>
      <c r="H61" s="54">
        <f t="shared" si="3"/>
        <v>0.89417511566099028</v>
      </c>
      <c r="I61" s="54">
        <f t="shared" si="4"/>
        <v>0.39247893713545046</v>
      </c>
    </row>
    <row r="62" spans="1:9">
      <c r="A62" s="48"/>
      <c r="B62" s="51">
        <v>3232</v>
      </c>
      <c r="C62" s="51" t="s">
        <v>239</v>
      </c>
      <c r="D62" s="49">
        <f>+'[1]PR-RAS'!D179</f>
        <v>14206.83</v>
      </c>
      <c r="E62" s="49">
        <f>+[3]KONSOLIDIRANI!H23</f>
        <v>20500</v>
      </c>
      <c r="F62" s="49">
        <f>+[3]KONSOLIDIRANI!I23</f>
        <v>30300</v>
      </c>
      <c r="G62" s="49">
        <f>+'[1]PR-RAS'!E179</f>
        <v>11869.24</v>
      </c>
      <c r="H62" s="54">
        <f t="shared" si="3"/>
        <v>0.83546012727680985</v>
      </c>
      <c r="I62" s="54">
        <f t="shared" si="4"/>
        <v>0.39172409240924094</v>
      </c>
    </row>
    <row r="63" spans="1:9">
      <c r="A63" s="48"/>
      <c r="B63" s="51">
        <v>3234</v>
      </c>
      <c r="C63" s="51" t="s">
        <v>240</v>
      </c>
      <c r="D63" s="49">
        <f>+'[1]PR-RAS'!D181</f>
        <v>8590.02</v>
      </c>
      <c r="E63" s="49">
        <f>+[3]KONSOLIDIRANI!H24</f>
        <v>19800</v>
      </c>
      <c r="F63" s="49">
        <f>+[3]KONSOLIDIRANI!I24</f>
        <v>19800</v>
      </c>
      <c r="G63" s="49">
        <f>+'[1]PR-RAS'!E181</f>
        <v>8126.35</v>
      </c>
      <c r="H63" s="54">
        <f t="shared" si="3"/>
        <v>0.9460222444185229</v>
      </c>
      <c r="I63" s="54">
        <f t="shared" si="4"/>
        <v>0.41042171717171722</v>
      </c>
    </row>
    <row r="64" spans="1:9">
      <c r="A64" s="48"/>
      <c r="B64" s="51">
        <v>3235</v>
      </c>
      <c r="C64" s="51" t="s">
        <v>241</v>
      </c>
      <c r="D64" s="49">
        <f>+'[1]PR-RAS'!D182</f>
        <v>1128.06</v>
      </c>
      <c r="E64" s="49">
        <f>+[3]KONSOLIDIRANI!H25</f>
        <v>2400</v>
      </c>
      <c r="F64" s="49">
        <f>+[3]KONSOLIDIRANI!I25</f>
        <v>2400</v>
      </c>
      <c r="G64" s="49">
        <f>+'[1]PR-RAS'!E182</f>
        <v>574.63</v>
      </c>
      <c r="H64" s="54">
        <f t="shared" si="3"/>
        <v>0.50939666329805156</v>
      </c>
      <c r="I64" s="54">
        <f t="shared" si="4"/>
        <v>0.23942916666666667</v>
      </c>
    </row>
    <row r="65" spans="1:9">
      <c r="A65" s="48"/>
      <c r="B65" s="51">
        <v>3236</v>
      </c>
      <c r="C65" s="51" t="s">
        <v>242</v>
      </c>
      <c r="D65" s="49">
        <f>+'[1]PR-RAS'!D183</f>
        <v>770.15</v>
      </c>
      <c r="E65" s="49">
        <f>+[3]KONSOLIDIRANI!H26</f>
        <v>8350</v>
      </c>
      <c r="F65" s="49">
        <f>+[3]KONSOLIDIRANI!I26</f>
        <v>8350</v>
      </c>
      <c r="G65" s="49">
        <f>+'[1]PR-RAS'!E183</f>
        <v>541.21</v>
      </c>
      <c r="H65" s="54">
        <f t="shared" si="3"/>
        <v>0.70273323378562624</v>
      </c>
      <c r="I65" s="54">
        <f t="shared" si="4"/>
        <v>6.4815568862275449E-2</v>
      </c>
    </row>
    <row r="66" spans="1:9">
      <c r="A66" s="48"/>
      <c r="B66" s="51">
        <v>3237</v>
      </c>
      <c r="C66" s="51" t="s">
        <v>243</v>
      </c>
      <c r="D66" s="49">
        <f>+'[1]PR-RAS'!D184</f>
        <v>1452.15</v>
      </c>
      <c r="E66" s="49">
        <f>+[3]KONSOLIDIRANI!H27</f>
        <v>1560</v>
      </c>
      <c r="F66" s="49">
        <f>+[3]KONSOLIDIRANI!I27</f>
        <v>1560</v>
      </c>
      <c r="G66" s="49">
        <f>+'[1]PR-RAS'!E184</f>
        <v>33</v>
      </c>
      <c r="H66" s="54">
        <f t="shared" si="3"/>
        <v>2.2724925111042245E-2</v>
      </c>
      <c r="I66" s="54">
        <f t="shared" si="4"/>
        <v>2.1153846153846155E-2</v>
      </c>
    </row>
    <row r="67" spans="1:9">
      <c r="A67" s="51"/>
      <c r="B67" s="48">
        <v>3238</v>
      </c>
      <c r="C67" s="51" t="s">
        <v>244</v>
      </c>
      <c r="D67" s="49">
        <f>+'[1]PR-RAS'!D185</f>
        <v>1273.4000000000001</v>
      </c>
      <c r="E67" s="49">
        <f>+[3]KONSOLIDIRANI!H28</f>
        <v>3400</v>
      </c>
      <c r="F67" s="49">
        <f>+[3]KONSOLIDIRANI!I28</f>
        <v>3400</v>
      </c>
      <c r="G67" s="49">
        <f>+'[1]PR-RAS'!E185</f>
        <v>1418.57</v>
      </c>
      <c r="H67" s="54">
        <f t="shared" si="3"/>
        <v>1.1140018847180775</v>
      </c>
      <c r="I67" s="54">
        <f t="shared" si="4"/>
        <v>0.41722647058823525</v>
      </c>
    </row>
    <row r="68" spans="1:9">
      <c r="A68" s="48"/>
      <c r="B68" s="51">
        <v>3239</v>
      </c>
      <c r="C68" s="51" t="s">
        <v>245</v>
      </c>
      <c r="D68" s="49">
        <f>+'[1]PR-RAS'!D186</f>
        <v>10537.93</v>
      </c>
      <c r="E68" s="49">
        <f>+[3]KONSOLIDIRANI!H29</f>
        <v>18500</v>
      </c>
      <c r="F68" s="49">
        <f>+[3]KONSOLIDIRANI!I29</f>
        <v>19108</v>
      </c>
      <c r="G68" s="49">
        <f>+'[1]PR-RAS'!E186</f>
        <v>10234.89</v>
      </c>
      <c r="H68" s="54">
        <f t="shared" si="3"/>
        <v>0.97124292911416177</v>
      </c>
      <c r="I68" s="54">
        <f t="shared" si="4"/>
        <v>0.53563376596190071</v>
      </c>
    </row>
    <row r="69" spans="1:9" s="37" customFormat="1">
      <c r="A69" s="42">
        <v>324</v>
      </c>
      <c r="B69" s="50"/>
      <c r="C69" s="50" t="s">
        <v>206</v>
      </c>
      <c r="D69" s="44">
        <f>+'[1]PR-RAS'!$D$187</f>
        <v>343.02</v>
      </c>
      <c r="E69" s="44">
        <f>+[3]KONSOLIDIRANI!H30</f>
        <v>340</v>
      </c>
      <c r="F69" s="44">
        <f>+[3]KONSOLIDIRANI!I30</f>
        <v>0</v>
      </c>
      <c r="G69" s="44">
        <f>+'[1]PR-RAS'!$E$187</f>
        <v>0</v>
      </c>
      <c r="H69" s="54">
        <f t="shared" si="3"/>
        <v>0</v>
      </c>
      <c r="I69" s="54">
        <f t="shared" si="4"/>
        <v>0</v>
      </c>
    </row>
    <row r="70" spans="1:9" s="37" customFormat="1">
      <c r="A70" s="42">
        <v>329</v>
      </c>
      <c r="B70" s="50"/>
      <c r="C70" s="50" t="s">
        <v>270</v>
      </c>
      <c r="D70" s="44">
        <f>SUM(D71:D76)</f>
        <v>4502.25</v>
      </c>
      <c r="E70" s="44">
        <f t="shared" ref="E70:G70" si="31">SUM(E71:E76)</f>
        <v>9030</v>
      </c>
      <c r="F70" s="44">
        <f t="shared" ref="F70" si="32">SUM(F71:F76)</f>
        <v>9030</v>
      </c>
      <c r="G70" s="44">
        <f t="shared" si="31"/>
        <v>4114.4500000000007</v>
      </c>
      <c r="H70" s="54">
        <f t="shared" si="3"/>
        <v>0.91386528957743363</v>
      </c>
      <c r="I70" s="54">
        <f t="shared" si="4"/>
        <v>0.45564230343300116</v>
      </c>
    </row>
    <row r="71" spans="1:9">
      <c r="A71" s="48"/>
      <c r="B71" s="51">
        <v>3292</v>
      </c>
      <c r="C71" s="51" t="s">
        <v>246</v>
      </c>
      <c r="D71" s="49">
        <f>+'[1]PR-RAS'!D190</f>
        <v>341.68</v>
      </c>
      <c r="E71" s="49">
        <f>+[3]KONSOLIDIRANI!H31</f>
        <v>2400</v>
      </c>
      <c r="F71" s="49">
        <f>+[3]KONSOLIDIRANI!I31</f>
        <v>2400</v>
      </c>
      <c r="G71" s="49">
        <f>+'[1]PR-RAS'!E190</f>
        <v>341.68</v>
      </c>
      <c r="H71" s="54">
        <f t="shared" si="3"/>
        <v>1</v>
      </c>
      <c r="I71" s="54">
        <f t="shared" si="4"/>
        <v>0.14236666666666667</v>
      </c>
    </row>
    <row r="72" spans="1:9">
      <c r="A72" s="48"/>
      <c r="B72" s="51">
        <v>3293</v>
      </c>
      <c r="C72" s="51" t="s">
        <v>64</v>
      </c>
      <c r="D72" s="49">
        <f>+'[1]PR-RAS'!D191</f>
        <v>1501.26</v>
      </c>
      <c r="E72" s="49">
        <f>+[3]KONSOLIDIRANI!H32</f>
        <v>350</v>
      </c>
      <c r="F72" s="49">
        <f>+[3]KONSOLIDIRANI!I32</f>
        <v>350</v>
      </c>
      <c r="G72" s="49">
        <f>+'[1]PR-RAS'!E191</f>
        <v>458.41</v>
      </c>
      <c r="H72" s="54">
        <f t="shared" si="3"/>
        <v>0.3053501725217484</v>
      </c>
      <c r="I72" s="54">
        <f t="shared" si="4"/>
        <v>1.3097428571428573</v>
      </c>
    </row>
    <row r="73" spans="1:9">
      <c r="A73" s="48"/>
      <c r="B73" s="51">
        <v>3294</v>
      </c>
      <c r="C73" s="51" t="s">
        <v>247</v>
      </c>
      <c r="D73" s="49">
        <f>+'[1]PR-RAS'!D192</f>
        <v>53.09</v>
      </c>
      <c r="E73" s="49">
        <f>+[3]KONSOLIDIRANI!H33</f>
        <v>140</v>
      </c>
      <c r="F73" s="49">
        <f>+[3]KONSOLIDIRANI!I33</f>
        <v>140</v>
      </c>
      <c r="G73" s="49">
        <f>+'[1]PR-RAS'!E192</f>
        <v>78.09</v>
      </c>
      <c r="H73" s="54">
        <f t="shared" si="3"/>
        <v>1.4708984742889433</v>
      </c>
      <c r="I73" s="54">
        <f t="shared" si="4"/>
        <v>0.55778571428571433</v>
      </c>
    </row>
    <row r="74" spans="1:9">
      <c r="A74" s="42"/>
      <c r="B74" s="48">
        <v>3295</v>
      </c>
      <c r="C74" s="51" t="s">
        <v>248</v>
      </c>
      <c r="D74" s="49">
        <f>+'[1]PR-RAS'!D193</f>
        <v>2473.2800000000002</v>
      </c>
      <c r="E74" s="49">
        <f>+[3]KONSOLIDIRANI!H34</f>
        <v>5140</v>
      </c>
      <c r="F74" s="49">
        <f>+[3]KONSOLIDIRANI!I34</f>
        <v>5140</v>
      </c>
      <c r="G74" s="49">
        <f>+'[1]PR-RAS'!E193</f>
        <v>2604</v>
      </c>
      <c r="H74" s="54">
        <f t="shared" si="3"/>
        <v>1.0528528917065596</v>
      </c>
      <c r="I74" s="54">
        <f t="shared" si="4"/>
        <v>0.50661478599221788</v>
      </c>
    </row>
    <row r="75" spans="1:9">
      <c r="A75" s="50"/>
      <c r="B75" s="48" t="s">
        <v>269</v>
      </c>
      <c r="C75" s="51" t="s">
        <v>161</v>
      </c>
      <c r="D75" s="49">
        <f>+'[1]PR-RAS'!D194</f>
        <v>0</v>
      </c>
      <c r="E75" s="49">
        <f>+[3]KONSOLIDIRANI!H35</f>
        <v>0</v>
      </c>
      <c r="F75" s="49">
        <f>+[3]KONSOLIDIRANI!I35</f>
        <v>0</v>
      </c>
      <c r="G75" s="49">
        <f>+'[1]PR-RAS'!E194</f>
        <v>0</v>
      </c>
      <c r="H75" s="54">
        <f t="shared" si="3"/>
        <v>0</v>
      </c>
      <c r="I75" s="54">
        <f t="shared" si="4"/>
        <v>0</v>
      </c>
    </row>
    <row r="76" spans="1:9" ht="12" customHeight="1">
      <c r="A76" s="48"/>
      <c r="B76" s="51">
        <v>3299</v>
      </c>
      <c r="C76" s="51" t="s">
        <v>270</v>
      </c>
      <c r="D76" s="49">
        <f>+'[1]PR-RAS'!D195</f>
        <v>132.94</v>
      </c>
      <c r="E76" s="49">
        <f>+[3]KONSOLIDIRANI!H36</f>
        <v>1000</v>
      </c>
      <c r="F76" s="49">
        <f>+[3]KONSOLIDIRANI!I36</f>
        <v>1000</v>
      </c>
      <c r="G76" s="49">
        <f>+'[1]PR-RAS'!E195</f>
        <v>632.27</v>
      </c>
      <c r="H76" s="54">
        <f t="shared" si="3"/>
        <v>4.7560553633217992</v>
      </c>
      <c r="I76" s="54">
        <f t="shared" si="4"/>
        <v>0.63227</v>
      </c>
    </row>
    <row r="77" spans="1:9" s="37" customFormat="1">
      <c r="A77" s="42">
        <v>34</v>
      </c>
      <c r="B77" s="50"/>
      <c r="C77" s="50" t="s">
        <v>281</v>
      </c>
      <c r="D77" s="44">
        <f>+D78</f>
        <v>542.84</v>
      </c>
      <c r="E77" s="44">
        <f t="shared" ref="E77:G77" si="33">+E78</f>
        <v>1300</v>
      </c>
      <c r="F77" s="44">
        <f t="shared" si="33"/>
        <v>1500</v>
      </c>
      <c r="G77" s="44">
        <f t="shared" si="33"/>
        <v>663.23</v>
      </c>
      <c r="H77" s="54">
        <f t="shared" ref="H77:H98" si="34">IFERROR(G77/D77,)</f>
        <v>1.2217780561491416</v>
      </c>
      <c r="I77" s="54">
        <f t="shared" ref="I77:I98" si="35">IFERROR(G77/F77,)</f>
        <v>0.44215333333333334</v>
      </c>
    </row>
    <row r="78" spans="1:9" s="37" customFormat="1">
      <c r="A78" s="42">
        <v>343</v>
      </c>
      <c r="B78" s="42"/>
      <c r="C78" s="52" t="s">
        <v>195</v>
      </c>
      <c r="D78" s="44">
        <f>+D79+D80</f>
        <v>542.84</v>
      </c>
      <c r="E78" s="44">
        <f t="shared" ref="E78:G78" si="36">+E79+E80</f>
        <v>1300</v>
      </c>
      <c r="F78" s="44">
        <f t="shared" ref="F78" si="37">+F79+F80</f>
        <v>1500</v>
      </c>
      <c r="G78" s="44">
        <f t="shared" si="36"/>
        <v>663.23</v>
      </c>
      <c r="H78" s="54">
        <f t="shared" si="34"/>
        <v>1.2217780561491416</v>
      </c>
      <c r="I78" s="54">
        <f t="shared" si="35"/>
        <v>0.44215333333333334</v>
      </c>
    </row>
    <row r="79" spans="1:9">
      <c r="A79" s="53"/>
      <c r="B79" s="48">
        <v>3431</v>
      </c>
      <c r="C79" s="53" t="s">
        <v>249</v>
      </c>
      <c r="D79" s="49">
        <f>+'[1]PR-RAS'!$D$211</f>
        <v>542.84</v>
      </c>
      <c r="E79" s="49">
        <f>+[3]KONSOLIDIRANI!H37</f>
        <v>1300</v>
      </c>
      <c r="F79" s="49">
        <f>+[3]KONSOLIDIRANI!I37</f>
        <v>1500</v>
      </c>
      <c r="G79" s="49">
        <f>+'[1]PR-RAS'!$E$211</f>
        <v>663.23</v>
      </c>
      <c r="H79" s="66">
        <f t="shared" si="34"/>
        <v>1.2217780561491416</v>
      </c>
      <c r="I79" s="66">
        <f t="shared" si="35"/>
        <v>0.44215333333333334</v>
      </c>
    </row>
    <row r="80" spans="1:9">
      <c r="A80" s="48"/>
      <c r="B80" s="53">
        <v>3433</v>
      </c>
      <c r="C80" s="53" t="s">
        <v>271</v>
      </c>
      <c r="D80" s="49">
        <f>+'[1]PR-RAS'!$D$213</f>
        <v>0</v>
      </c>
      <c r="E80" s="49">
        <f>+[3]KONSOLIDIRANI!H38</f>
        <v>0</v>
      </c>
      <c r="F80" s="49">
        <f>+[3]KONSOLIDIRANI!I38</f>
        <v>0</v>
      </c>
      <c r="G80" s="49">
        <f>+'[1]PR-RAS'!$E$213</f>
        <v>0</v>
      </c>
      <c r="H80" s="54">
        <f t="shared" si="34"/>
        <v>0</v>
      </c>
      <c r="I80" s="54">
        <f t="shared" si="35"/>
        <v>0</v>
      </c>
    </row>
    <row r="81" spans="1:10" s="37" customFormat="1">
      <c r="A81" s="42">
        <v>37</v>
      </c>
      <c r="B81" s="50"/>
      <c r="C81" s="50" t="s">
        <v>282</v>
      </c>
      <c r="D81" s="44">
        <f>+D82</f>
        <v>17088.04</v>
      </c>
      <c r="E81" s="44">
        <f t="shared" ref="E81:G81" si="38">+E82</f>
        <v>141000</v>
      </c>
      <c r="F81" s="44">
        <f t="shared" si="38"/>
        <v>32390</v>
      </c>
      <c r="G81" s="44">
        <f t="shared" si="38"/>
        <v>10073.220000000001</v>
      </c>
      <c r="H81" s="54">
        <f t="shared" si="34"/>
        <v>0.58948949089538649</v>
      </c>
      <c r="I81" s="54">
        <f t="shared" si="35"/>
        <v>0.31099783883914794</v>
      </c>
    </row>
    <row r="82" spans="1:10" s="37" customFormat="1">
      <c r="A82" s="42">
        <v>372</v>
      </c>
      <c r="B82" s="42"/>
      <c r="C82" s="52" t="s">
        <v>286</v>
      </c>
      <c r="D82" s="44">
        <f>SUM(D83:D84)</f>
        <v>17088.04</v>
      </c>
      <c r="E82" s="44">
        <f t="shared" ref="E82:G82" si="39">SUM(E83:E84)</f>
        <v>141000</v>
      </c>
      <c r="F82" s="44">
        <f t="shared" ref="F82" si="40">SUM(F83:F84)</f>
        <v>32390</v>
      </c>
      <c r="G82" s="44">
        <f t="shared" si="39"/>
        <v>10073.220000000001</v>
      </c>
      <c r="H82" s="54">
        <f t="shared" si="34"/>
        <v>0.58948949089538649</v>
      </c>
      <c r="I82" s="54">
        <f t="shared" si="35"/>
        <v>0.31099783883914794</v>
      </c>
    </row>
    <row r="83" spans="1:10">
      <c r="A83" s="48"/>
      <c r="B83" s="53">
        <v>3721</v>
      </c>
      <c r="C83" s="53" t="s">
        <v>272</v>
      </c>
      <c r="D83" s="49">
        <f>+'[1]PR-RAS'!$D$260</f>
        <v>17088.04</v>
      </c>
      <c r="E83" s="49">
        <f>+[3]KONSOLIDIRANI!H39</f>
        <v>141000</v>
      </c>
      <c r="F83" s="49">
        <f>+[3]KONSOLIDIRANI!I39</f>
        <v>26390</v>
      </c>
      <c r="G83" s="49">
        <f>+'[1]PR-RAS'!$E$260</f>
        <v>9407.86</v>
      </c>
      <c r="H83" s="54">
        <f t="shared" si="34"/>
        <v>0.55055231612285549</v>
      </c>
      <c r="I83" s="54">
        <f t="shared" si="35"/>
        <v>0.35649336870026527</v>
      </c>
    </row>
    <row r="84" spans="1:10">
      <c r="A84" s="48"/>
      <c r="B84" s="53">
        <v>3722</v>
      </c>
      <c r="C84" s="53" t="s">
        <v>329</v>
      </c>
      <c r="D84" s="49"/>
      <c r="E84" s="49">
        <f>+[3]KONSOLIDIRANI!H40</f>
        <v>0</v>
      </c>
      <c r="F84" s="49">
        <f>+[3]KONSOLIDIRANI!I40</f>
        <v>6000</v>
      </c>
      <c r="G84" s="49">
        <f>+'[1]PR-RAS'!$E$261</f>
        <v>665.36</v>
      </c>
      <c r="H84" s="54">
        <f t="shared" si="34"/>
        <v>0</v>
      </c>
      <c r="I84" s="54">
        <f t="shared" si="35"/>
        <v>0.11089333333333333</v>
      </c>
    </row>
    <row r="85" spans="1:10" s="37" customFormat="1">
      <c r="A85" s="42">
        <v>38</v>
      </c>
      <c r="B85" s="50"/>
      <c r="C85" s="50" t="s">
        <v>354</v>
      </c>
      <c r="D85" s="44">
        <f>+D86</f>
        <v>1815.22</v>
      </c>
      <c r="E85" s="44">
        <f t="shared" ref="E85:F85" si="41">+E86</f>
        <v>0</v>
      </c>
      <c r="F85" s="44">
        <f t="shared" si="41"/>
        <v>1777</v>
      </c>
      <c r="G85" s="44">
        <f>+G86</f>
        <v>1777.5</v>
      </c>
      <c r="H85" s="54">
        <f t="shared" si="34"/>
        <v>0.97922014962373705</v>
      </c>
      <c r="I85" s="54">
        <f t="shared" si="35"/>
        <v>1.0002813731007316</v>
      </c>
    </row>
    <row r="86" spans="1:10" s="37" customFormat="1">
      <c r="A86" s="42">
        <v>381</v>
      </c>
      <c r="B86" s="42"/>
      <c r="C86" s="52" t="s">
        <v>256</v>
      </c>
      <c r="D86" s="44">
        <f t="shared" ref="D86:F86" si="42">+D87</f>
        <v>1815.22</v>
      </c>
      <c r="E86" s="44">
        <f t="shared" si="42"/>
        <v>0</v>
      </c>
      <c r="F86" s="44">
        <f t="shared" si="42"/>
        <v>1777</v>
      </c>
      <c r="G86" s="44">
        <f>+G87</f>
        <v>1777.5</v>
      </c>
      <c r="H86" s="54">
        <f t="shared" si="34"/>
        <v>0.97922014962373705</v>
      </c>
      <c r="I86" s="54">
        <f t="shared" si="35"/>
        <v>1.0002813731007316</v>
      </c>
    </row>
    <row r="87" spans="1:10">
      <c r="A87" s="48"/>
      <c r="B87" s="53">
        <v>3812</v>
      </c>
      <c r="C87" s="53" t="s">
        <v>355</v>
      </c>
      <c r="D87" s="49">
        <f>+'[1]PR-RAS'!$D$266</f>
        <v>1815.22</v>
      </c>
      <c r="E87" s="49">
        <f>+[3]KONSOLIDIRANI!H41</f>
        <v>0</v>
      </c>
      <c r="F87" s="49">
        <f>+[3]KONSOLIDIRANI!I41</f>
        <v>1777</v>
      </c>
      <c r="G87" s="49">
        <f>+'[1]PR-RAS'!$E$266</f>
        <v>1777.5</v>
      </c>
      <c r="H87" s="54">
        <f t="shared" si="34"/>
        <v>0.97922014962373705</v>
      </c>
      <c r="I87" s="54">
        <f t="shared" si="35"/>
        <v>1.0002813731007316</v>
      </c>
    </row>
    <row r="88" spans="1:10" s="63" customFormat="1" ht="25.5" customHeight="1">
      <c r="A88" s="60">
        <v>4</v>
      </c>
      <c r="B88" s="60"/>
      <c r="C88" s="64" t="s">
        <v>211</v>
      </c>
      <c r="D88" s="62">
        <f>+D89</f>
        <v>2498.56</v>
      </c>
      <c r="E88" s="62">
        <f t="shared" ref="E88:G88" si="43">+E89</f>
        <v>61060</v>
      </c>
      <c r="F88" s="62">
        <f t="shared" si="43"/>
        <v>63541</v>
      </c>
      <c r="G88" s="62">
        <f t="shared" si="43"/>
        <v>12342.449999999999</v>
      </c>
      <c r="H88" s="65">
        <f t="shared" si="34"/>
        <v>4.9398253393954912</v>
      </c>
      <c r="I88" s="65">
        <f t="shared" si="35"/>
        <v>0.19424387403408822</v>
      </c>
      <c r="J88" s="98"/>
    </row>
    <row r="89" spans="1:10" s="37" customFormat="1">
      <c r="A89" s="42">
        <v>42</v>
      </c>
      <c r="B89" s="50" t="s">
        <v>285</v>
      </c>
      <c r="C89" s="50" t="s">
        <v>196</v>
      </c>
      <c r="D89" s="44">
        <f>+D90+D97</f>
        <v>2498.56</v>
      </c>
      <c r="E89" s="44">
        <f>+E90+E97</f>
        <v>61060</v>
      </c>
      <c r="F89" s="44">
        <f>+F90+F97</f>
        <v>63541</v>
      </c>
      <c r="G89" s="44">
        <f>+G90+G97</f>
        <v>12342.449999999999</v>
      </c>
      <c r="H89" s="54">
        <f t="shared" si="34"/>
        <v>4.9398253393954912</v>
      </c>
      <c r="I89" s="54">
        <f t="shared" si="35"/>
        <v>0.19424387403408822</v>
      </c>
    </row>
    <row r="90" spans="1:10" s="37" customFormat="1">
      <c r="A90" s="42">
        <v>422</v>
      </c>
      <c r="B90" s="42"/>
      <c r="C90" s="52" t="s">
        <v>197</v>
      </c>
      <c r="D90" s="44">
        <f>SUM(D91:D96)</f>
        <v>2498.56</v>
      </c>
      <c r="E90" s="44">
        <f>SUM(E91:E96)</f>
        <v>12160</v>
      </c>
      <c r="F90" s="44">
        <f>SUM(F91:F96)</f>
        <v>13987</v>
      </c>
      <c r="G90" s="44">
        <f>SUM(G91:G96)</f>
        <v>11705.73</v>
      </c>
      <c r="H90" s="54">
        <f t="shared" si="34"/>
        <v>4.6849905545594259</v>
      </c>
      <c r="I90" s="54">
        <f t="shared" si="35"/>
        <v>0.83690069350110818</v>
      </c>
    </row>
    <row r="91" spans="1:10">
      <c r="A91" s="53"/>
      <c r="B91" s="48">
        <v>4221</v>
      </c>
      <c r="C91" s="53" t="s">
        <v>250</v>
      </c>
      <c r="D91" s="49">
        <f>+'[1]PR-RAS'!$D$370</f>
        <v>0</v>
      </c>
      <c r="E91" s="49">
        <f>+[3]KONSOLIDIRANI!H42</f>
        <v>4000</v>
      </c>
      <c r="F91" s="49">
        <f>+[3]KONSOLIDIRANI!I42</f>
        <v>4000</v>
      </c>
      <c r="G91" s="49">
        <f>+'[1]PR-RAS'!$E$370</f>
        <v>870</v>
      </c>
      <c r="H91" s="66">
        <f t="shared" si="34"/>
        <v>0</v>
      </c>
      <c r="I91" s="66">
        <f t="shared" si="35"/>
        <v>0.2175</v>
      </c>
    </row>
    <row r="92" spans="1:10">
      <c r="A92" s="48"/>
      <c r="B92" s="53">
        <v>4222</v>
      </c>
      <c r="C92" s="53" t="s">
        <v>251</v>
      </c>
      <c r="D92" s="49">
        <f>+'[1]PR-RAS'!$D$371</f>
        <v>0</v>
      </c>
      <c r="E92" s="49">
        <f>+[3]KONSOLIDIRANI!H43</f>
        <v>4450</v>
      </c>
      <c r="F92" s="49">
        <f>+[3]KONSOLIDIRANI!I43</f>
        <v>4450</v>
      </c>
      <c r="G92" s="49">
        <f>+'[1]PR-RAS'!$E$371</f>
        <v>0</v>
      </c>
      <c r="H92" s="54">
        <f t="shared" si="34"/>
        <v>0</v>
      </c>
      <c r="I92" s="54">
        <f t="shared" si="35"/>
        <v>0</v>
      </c>
    </row>
    <row r="93" spans="1:10">
      <c r="A93" s="48"/>
      <c r="B93" s="51">
        <v>4223</v>
      </c>
      <c r="C93" s="51" t="s">
        <v>252</v>
      </c>
      <c r="D93" s="49">
        <f>+'[1]PR-RAS'!$D$372</f>
        <v>2498.56</v>
      </c>
      <c r="E93" s="49">
        <f>+[3]KONSOLIDIRANI!H44</f>
        <v>0</v>
      </c>
      <c r="F93" s="49">
        <f>+[3]KONSOLIDIRANI!I44</f>
        <v>0</v>
      </c>
      <c r="G93" s="49">
        <f>+'[1]PR-RAS'!$E$372</f>
        <v>8663.75</v>
      </c>
      <c r="H93" s="66">
        <f t="shared" si="34"/>
        <v>3.467497278432377</v>
      </c>
      <c r="I93" s="66">
        <f t="shared" si="35"/>
        <v>0</v>
      </c>
    </row>
    <row r="94" spans="1:10">
      <c r="A94" s="48"/>
      <c r="B94" s="53">
        <v>4225</v>
      </c>
      <c r="C94" s="53" t="s">
        <v>287</v>
      </c>
      <c r="D94" s="49">
        <f>+'[1]PR-RAS'!$D$374</f>
        <v>0</v>
      </c>
      <c r="E94" s="49"/>
      <c r="F94" s="49"/>
      <c r="G94" s="49">
        <f>+'[1]PR-RAS'!$E$374</f>
        <v>0</v>
      </c>
      <c r="H94" s="54">
        <f t="shared" si="34"/>
        <v>0</v>
      </c>
      <c r="I94" s="54">
        <f t="shared" si="35"/>
        <v>0</v>
      </c>
    </row>
    <row r="95" spans="1:10">
      <c r="A95" s="48"/>
      <c r="B95" s="53">
        <v>4226</v>
      </c>
      <c r="C95" s="53" t="s">
        <v>288</v>
      </c>
      <c r="D95" s="49">
        <f>+'[1]PR-RAS'!$D$375</f>
        <v>0</v>
      </c>
      <c r="E95" s="49">
        <f>+[3]KONSOLIDIRANI!H44</f>
        <v>0</v>
      </c>
      <c r="F95" s="49">
        <f>+[3]KONSOLIDIRANI!I44</f>
        <v>0</v>
      </c>
      <c r="G95" s="49">
        <f>+'[1]PR-RAS'!$E$375</f>
        <v>1924.48</v>
      </c>
      <c r="H95" s="54">
        <f t="shared" si="34"/>
        <v>0</v>
      </c>
      <c r="I95" s="54">
        <f t="shared" si="35"/>
        <v>0</v>
      </c>
    </row>
    <row r="96" spans="1:10">
      <c r="A96" s="48"/>
      <c r="B96" s="53">
        <v>4227</v>
      </c>
      <c r="C96" s="53" t="s">
        <v>289</v>
      </c>
      <c r="D96" s="49">
        <f>+'[1]PR-RAS'!$D$376</f>
        <v>0</v>
      </c>
      <c r="E96" s="49">
        <f>+[3]KONSOLIDIRANI!H45</f>
        <v>3710</v>
      </c>
      <c r="F96" s="49">
        <f>+[3]KONSOLIDIRANI!I45</f>
        <v>5537</v>
      </c>
      <c r="G96" s="49">
        <f>+'[1]PR-RAS'!$E$376</f>
        <v>247.5</v>
      </c>
      <c r="H96" s="54">
        <f t="shared" si="34"/>
        <v>0</v>
      </c>
      <c r="I96" s="54">
        <f t="shared" si="35"/>
        <v>4.4699295647462528E-2</v>
      </c>
    </row>
    <row r="97" spans="1:9">
      <c r="A97" s="42">
        <v>424</v>
      </c>
      <c r="B97" s="52"/>
      <c r="C97" s="52" t="s">
        <v>290</v>
      </c>
      <c r="D97" s="44">
        <f>+D98</f>
        <v>0</v>
      </c>
      <c r="E97" s="44">
        <f t="shared" ref="E97:G97" si="44">+E98</f>
        <v>48900</v>
      </c>
      <c r="F97" s="44">
        <f t="shared" si="44"/>
        <v>49554</v>
      </c>
      <c r="G97" s="44">
        <f t="shared" si="44"/>
        <v>636.72</v>
      </c>
      <c r="H97" s="54">
        <f t="shared" si="34"/>
        <v>0</v>
      </c>
      <c r="I97" s="54">
        <f t="shared" si="35"/>
        <v>1.2849013197723696E-2</v>
      </c>
    </row>
    <row r="98" spans="1:9">
      <c r="A98" s="48"/>
      <c r="B98" s="53">
        <v>4241</v>
      </c>
      <c r="C98" s="53" t="s">
        <v>291</v>
      </c>
      <c r="D98" s="49">
        <f>+'[1]PR-RAS'!$D$384</f>
        <v>0</v>
      </c>
      <c r="E98" s="49">
        <f>+[3]KONSOLIDIRANI!H46</f>
        <v>48900</v>
      </c>
      <c r="F98" s="49">
        <f>+[3]KONSOLIDIRANI!I46</f>
        <v>49554</v>
      </c>
      <c r="G98" s="49">
        <f>+'[1]PR-RAS'!$E$384</f>
        <v>636.72</v>
      </c>
      <c r="H98" s="54">
        <f t="shared" si="34"/>
        <v>0</v>
      </c>
      <c r="I98" s="54">
        <f t="shared" si="35"/>
        <v>1.2849013197723696E-2</v>
      </c>
    </row>
    <row r="99" spans="1:9">
      <c r="D99" s="39"/>
      <c r="E99" s="39"/>
      <c r="F99" s="39"/>
      <c r="G99" s="39"/>
      <c r="I99" s="40"/>
    </row>
    <row r="100" spans="1:9" hidden="1">
      <c r="D100" s="39"/>
      <c r="E100" s="39"/>
      <c r="F100" s="39"/>
      <c r="G100" s="39"/>
      <c r="I100" s="40"/>
    </row>
    <row r="101" spans="1:9" hidden="1">
      <c r="D101" s="39">
        <f>+D88+D39</f>
        <v>1349102.1400000001</v>
      </c>
      <c r="E101" s="39">
        <f t="shared" ref="E101:G101" si="45">+E88+E39</f>
        <v>3189320</v>
      </c>
      <c r="F101" s="39">
        <f t="shared" si="45"/>
        <v>3701628</v>
      </c>
      <c r="G101" s="39">
        <f t="shared" si="45"/>
        <v>1665542.5799999998</v>
      </c>
      <c r="I101" s="40"/>
    </row>
    <row r="102" spans="1:9" hidden="1">
      <c r="D102" s="39">
        <f>+D101-'Pr. i  ra. prema izvorima finan'!D31</f>
        <v>0</v>
      </c>
      <c r="E102" s="39">
        <f>+E101-'Pr. i  ra. prema izvorima finan'!E31</f>
        <v>0</v>
      </c>
      <c r="F102" s="39">
        <f>+F101-'Pr. i  ra. prema izvorima finan'!F31</f>
        <v>0</v>
      </c>
      <c r="G102" s="39">
        <f>+G101-'Pr. i  ra. prema izvorima finan'!G31</f>
        <v>0</v>
      </c>
      <c r="I102" s="40"/>
    </row>
    <row r="103" spans="1:9">
      <c r="D103" s="39"/>
      <c r="E103" s="39"/>
      <c r="F103" s="39"/>
      <c r="G103" s="39"/>
      <c r="I103" s="40"/>
    </row>
    <row r="104" spans="1:9">
      <c r="D104" s="39"/>
      <c r="E104" s="39"/>
      <c r="F104" s="39"/>
      <c r="G104" s="39"/>
      <c r="I104" s="40"/>
    </row>
    <row r="105" spans="1:9">
      <c r="D105" s="39"/>
      <c r="E105" s="39"/>
      <c r="F105" s="39"/>
      <c r="G105" s="39"/>
      <c r="I105" s="40"/>
    </row>
    <row r="106" spans="1:9">
      <c r="D106" s="39"/>
      <c r="E106" s="39"/>
      <c r="F106" s="39"/>
      <c r="G106" s="39"/>
      <c r="I106" s="40"/>
    </row>
    <row r="107" spans="1:9">
      <c r="D107" s="39"/>
      <c r="E107" s="39"/>
      <c r="F107" s="39"/>
      <c r="G107" s="39"/>
      <c r="I107" s="40"/>
    </row>
    <row r="108" spans="1:9">
      <c r="D108" s="39"/>
      <c r="E108" s="39"/>
      <c r="F108" s="39"/>
      <c r="G108" s="39"/>
      <c r="I108" s="40"/>
    </row>
    <row r="109" spans="1:9">
      <c r="D109" s="39"/>
      <c r="E109" s="39"/>
      <c r="F109" s="39"/>
      <c r="G109" s="39"/>
      <c r="I109" s="40"/>
    </row>
    <row r="110" spans="1:9">
      <c r="D110" s="39"/>
      <c r="E110" s="39"/>
      <c r="F110" s="39"/>
      <c r="G110" s="39"/>
      <c r="I110" s="40"/>
    </row>
    <row r="111" spans="1:9">
      <c r="D111" s="39"/>
      <c r="E111" s="39"/>
      <c r="F111" s="39"/>
      <c r="G111" s="39"/>
      <c r="I111" s="40"/>
    </row>
    <row r="112" spans="1:9">
      <c r="D112" s="39"/>
      <c r="E112" s="39"/>
      <c r="F112" s="39"/>
      <c r="G112" s="39"/>
      <c r="I112" s="40"/>
    </row>
    <row r="113" spans="4:9">
      <c r="D113" s="39"/>
      <c r="E113" s="39"/>
      <c r="F113" s="39"/>
      <c r="G113" s="39"/>
      <c r="I113" s="40"/>
    </row>
    <row r="114" spans="4:9">
      <c r="D114" s="39"/>
      <c r="E114" s="39"/>
      <c r="F114" s="39"/>
      <c r="G114" s="39"/>
      <c r="I114" s="40"/>
    </row>
    <row r="115" spans="4:9">
      <c r="D115" s="39"/>
      <c r="E115" s="39"/>
      <c r="F115" s="39"/>
      <c r="G115" s="39"/>
      <c r="I115" s="40"/>
    </row>
    <row r="116" spans="4:9">
      <c r="D116" s="39"/>
      <c r="E116" s="39"/>
      <c r="F116" s="39"/>
      <c r="G116" s="39"/>
      <c r="I116" s="40"/>
    </row>
    <row r="117" spans="4:9">
      <c r="D117" s="39"/>
      <c r="E117" s="39"/>
      <c r="F117" s="39"/>
      <c r="G117" s="39"/>
      <c r="I117" s="40"/>
    </row>
    <row r="118" spans="4:9">
      <c r="D118" s="39"/>
      <c r="E118" s="39"/>
      <c r="F118" s="39"/>
      <c r="G118" s="39"/>
      <c r="I118" s="40"/>
    </row>
    <row r="119" spans="4:9">
      <c r="D119" s="39"/>
      <c r="E119" s="39"/>
      <c r="F119" s="39"/>
      <c r="G119" s="39"/>
      <c r="I119" s="40"/>
    </row>
    <row r="120" spans="4:9">
      <c r="D120" s="39"/>
      <c r="E120" s="39"/>
      <c r="F120" s="39"/>
      <c r="G120" s="39"/>
      <c r="I120" s="40"/>
    </row>
    <row r="121" spans="4:9">
      <c r="D121" s="39"/>
      <c r="E121" s="39"/>
      <c r="F121" s="39"/>
      <c r="G121" s="39"/>
      <c r="I121" s="40"/>
    </row>
    <row r="122" spans="4:9">
      <c r="D122" s="39"/>
      <c r="E122" s="39"/>
      <c r="F122" s="39"/>
      <c r="G122" s="39"/>
      <c r="I122" s="40"/>
    </row>
    <row r="123" spans="4:9">
      <c r="D123" s="39"/>
      <c r="E123" s="39"/>
      <c r="F123" s="39"/>
      <c r="G123" s="39"/>
      <c r="I123" s="40"/>
    </row>
    <row r="124" spans="4:9">
      <c r="D124" s="39"/>
      <c r="E124" s="39"/>
      <c r="F124" s="39"/>
      <c r="G124" s="39"/>
      <c r="I124" s="40"/>
    </row>
    <row r="125" spans="4:9">
      <c r="D125" s="39"/>
      <c r="E125" s="39"/>
      <c r="F125" s="39"/>
      <c r="G125" s="39"/>
      <c r="I125" s="40"/>
    </row>
    <row r="126" spans="4:9">
      <c r="D126" s="39"/>
      <c r="E126" s="39"/>
      <c r="F126" s="39"/>
      <c r="G126" s="39"/>
      <c r="I126" s="40"/>
    </row>
    <row r="127" spans="4:9">
      <c r="D127" s="39"/>
      <c r="E127" s="39"/>
      <c r="F127" s="39"/>
      <c r="G127" s="39"/>
      <c r="I127" s="40"/>
    </row>
    <row r="128" spans="4:9">
      <c r="D128" s="39"/>
      <c r="E128" s="39"/>
      <c r="F128" s="39"/>
      <c r="G128" s="39"/>
      <c r="I128" s="40"/>
    </row>
    <row r="129" spans="4:9">
      <c r="D129" s="39"/>
      <c r="E129" s="39"/>
      <c r="F129" s="39"/>
      <c r="G129" s="39"/>
      <c r="I129" s="40"/>
    </row>
    <row r="130" spans="4:9">
      <c r="D130" s="39"/>
      <c r="E130" s="39"/>
      <c r="F130" s="39"/>
      <c r="G130" s="39"/>
      <c r="I130" s="40"/>
    </row>
    <row r="131" spans="4:9">
      <c r="D131" s="39"/>
      <c r="E131" s="39"/>
      <c r="F131" s="39"/>
      <c r="G131" s="39"/>
      <c r="I131" s="40"/>
    </row>
    <row r="132" spans="4:9">
      <c r="D132" s="39"/>
      <c r="E132" s="39"/>
      <c r="F132" s="39"/>
      <c r="G132" s="39"/>
      <c r="I132" s="40"/>
    </row>
    <row r="133" spans="4:9">
      <c r="D133" s="39"/>
      <c r="E133" s="39"/>
      <c r="F133" s="39"/>
      <c r="G133" s="39"/>
      <c r="I133" s="40"/>
    </row>
    <row r="134" spans="4:9">
      <c r="D134" s="39"/>
      <c r="E134" s="39"/>
      <c r="F134" s="39"/>
      <c r="G134" s="39"/>
      <c r="I134" s="40"/>
    </row>
    <row r="135" spans="4:9">
      <c r="D135" s="39"/>
      <c r="E135" s="39"/>
      <c r="F135" s="39"/>
      <c r="G135" s="39"/>
      <c r="I135" s="40"/>
    </row>
    <row r="136" spans="4:9">
      <c r="D136" s="39"/>
      <c r="E136" s="39"/>
      <c r="F136" s="39"/>
      <c r="G136" s="39"/>
      <c r="I136" s="40"/>
    </row>
    <row r="137" spans="4:9">
      <c r="D137" s="39"/>
      <c r="E137" s="39"/>
      <c r="F137" s="39"/>
      <c r="G137" s="39"/>
      <c r="I137" s="40"/>
    </row>
    <row r="138" spans="4:9">
      <c r="D138" s="39"/>
      <c r="E138" s="39"/>
      <c r="F138" s="39"/>
      <c r="G138" s="39"/>
      <c r="I138" s="40"/>
    </row>
    <row r="139" spans="4:9">
      <c r="D139" s="39"/>
      <c r="E139" s="39"/>
      <c r="F139" s="39"/>
      <c r="G139" s="39"/>
      <c r="I139" s="40"/>
    </row>
    <row r="140" spans="4:9">
      <c r="D140" s="39"/>
      <c r="E140" s="39"/>
      <c r="F140" s="39"/>
      <c r="G140" s="39"/>
      <c r="I140" s="40"/>
    </row>
    <row r="141" spans="4:9">
      <c r="D141" s="39"/>
      <c r="E141" s="39"/>
      <c r="F141" s="39"/>
      <c r="G141" s="39"/>
      <c r="I141" s="40"/>
    </row>
    <row r="142" spans="4:9">
      <c r="D142" s="39"/>
      <c r="E142" s="39"/>
      <c r="F142" s="39"/>
      <c r="G142" s="39"/>
      <c r="I142" s="40"/>
    </row>
    <row r="143" spans="4:9">
      <c r="D143" s="39"/>
      <c r="E143" s="39"/>
      <c r="F143" s="39"/>
      <c r="G143" s="39"/>
      <c r="I143" s="40"/>
    </row>
    <row r="144" spans="4:9">
      <c r="D144" s="39"/>
      <c r="E144" s="39"/>
      <c r="F144" s="39"/>
      <c r="G144" s="39"/>
      <c r="I144" s="40"/>
    </row>
    <row r="145" spans="4:9">
      <c r="D145" s="39"/>
      <c r="E145" s="39"/>
      <c r="F145" s="39"/>
      <c r="G145" s="39"/>
      <c r="I145" s="40"/>
    </row>
    <row r="146" spans="4:9">
      <c r="D146" s="39"/>
      <c r="E146" s="39"/>
      <c r="F146" s="39"/>
      <c r="G146" s="39"/>
      <c r="I146" s="40"/>
    </row>
    <row r="147" spans="4:9">
      <c r="D147" s="39"/>
      <c r="E147" s="39"/>
      <c r="F147" s="39"/>
      <c r="G147" s="39"/>
      <c r="I147" s="40"/>
    </row>
    <row r="148" spans="4:9">
      <c r="D148" s="39"/>
      <c r="E148" s="39"/>
      <c r="F148" s="39"/>
      <c r="G148" s="39"/>
      <c r="I148" s="40"/>
    </row>
    <row r="149" spans="4:9">
      <c r="D149" s="39"/>
      <c r="E149" s="39"/>
      <c r="F149" s="39"/>
      <c r="G149" s="39"/>
      <c r="I149" s="40"/>
    </row>
    <row r="150" spans="4:9">
      <c r="D150" s="39"/>
      <c r="E150" s="39"/>
      <c r="F150" s="39"/>
      <c r="G150" s="39"/>
      <c r="I150" s="40"/>
    </row>
    <row r="151" spans="4:9">
      <c r="D151" s="39"/>
      <c r="E151" s="39"/>
      <c r="F151" s="39"/>
      <c r="G151" s="39"/>
      <c r="I151" s="40"/>
    </row>
    <row r="152" spans="4:9">
      <c r="D152" s="41"/>
      <c r="E152" s="41"/>
      <c r="F152" s="41"/>
      <c r="G152" s="41"/>
      <c r="I152" s="40"/>
    </row>
    <row r="153" spans="4:9">
      <c r="D153" s="41"/>
      <c r="E153" s="41"/>
      <c r="F153" s="41"/>
      <c r="G153" s="41"/>
      <c r="I153" s="40"/>
    </row>
    <row r="154" spans="4:9">
      <c r="D154" s="41"/>
      <c r="E154" s="41"/>
      <c r="F154" s="41"/>
      <c r="G154" s="41"/>
      <c r="I154" s="40"/>
    </row>
    <row r="155" spans="4:9">
      <c r="D155" s="41"/>
      <c r="E155" s="41"/>
      <c r="F155" s="41"/>
      <c r="G155" s="41"/>
      <c r="I155" s="40"/>
    </row>
    <row r="156" spans="4:9">
      <c r="D156" s="41"/>
      <c r="E156" s="41"/>
      <c r="F156" s="41"/>
      <c r="G156" s="41"/>
      <c r="I156" s="40"/>
    </row>
    <row r="157" spans="4:9">
      <c r="D157" s="41"/>
      <c r="E157" s="41"/>
      <c r="F157" s="41"/>
      <c r="G157" s="41"/>
      <c r="I157" s="40"/>
    </row>
    <row r="158" spans="4:9">
      <c r="D158" s="41"/>
      <c r="E158" s="41"/>
      <c r="F158" s="41"/>
      <c r="G158" s="41"/>
      <c r="I158" s="40"/>
    </row>
    <row r="159" spans="4:9">
      <c r="D159" s="41"/>
      <c r="E159" s="41"/>
      <c r="F159" s="41"/>
      <c r="G159" s="41"/>
      <c r="I159" s="40"/>
    </row>
    <row r="160" spans="4:9">
      <c r="D160" s="41"/>
      <c r="E160" s="41"/>
      <c r="F160" s="41"/>
      <c r="G160" s="41"/>
      <c r="I160" s="40"/>
    </row>
    <row r="161" spans="4:9">
      <c r="D161" s="41"/>
      <c r="E161" s="41"/>
      <c r="F161" s="41"/>
      <c r="G161" s="41"/>
      <c r="I161" s="40"/>
    </row>
    <row r="162" spans="4:9">
      <c r="D162" s="41"/>
      <c r="E162" s="41"/>
      <c r="F162" s="41"/>
      <c r="G162" s="41"/>
      <c r="I162" s="40"/>
    </row>
    <row r="163" spans="4:9">
      <c r="D163" s="41"/>
      <c r="E163" s="41"/>
      <c r="F163" s="41"/>
      <c r="G163" s="41"/>
      <c r="I163" s="40"/>
    </row>
    <row r="164" spans="4:9">
      <c r="D164" s="41"/>
      <c r="E164" s="41"/>
      <c r="F164" s="41"/>
      <c r="G164" s="41"/>
      <c r="I164" s="40"/>
    </row>
    <row r="165" spans="4:9">
      <c r="D165" s="41"/>
      <c r="E165" s="41"/>
      <c r="F165" s="41"/>
      <c r="G165" s="41"/>
      <c r="I165" s="40"/>
    </row>
    <row r="166" spans="4:9">
      <c r="D166" s="41"/>
      <c r="E166" s="41"/>
      <c r="F166" s="41"/>
      <c r="G166" s="41"/>
      <c r="I166" s="40"/>
    </row>
    <row r="167" spans="4:9">
      <c r="D167" s="41"/>
      <c r="E167" s="41"/>
      <c r="F167" s="41"/>
      <c r="G167" s="41"/>
      <c r="I167" s="40"/>
    </row>
    <row r="168" spans="4:9">
      <c r="D168" s="41"/>
      <c r="E168" s="41"/>
      <c r="F168" s="41"/>
      <c r="G168" s="41"/>
      <c r="I168" s="40"/>
    </row>
    <row r="169" spans="4:9">
      <c r="D169" s="41"/>
      <c r="E169" s="41"/>
      <c r="F169" s="41"/>
      <c r="G169" s="41"/>
      <c r="I169" s="40"/>
    </row>
    <row r="170" spans="4:9">
      <c r="D170" s="41"/>
      <c r="E170" s="41"/>
      <c r="F170" s="41"/>
      <c r="G170" s="41"/>
      <c r="I170" s="40"/>
    </row>
    <row r="171" spans="4:9">
      <c r="D171" s="41"/>
      <c r="E171" s="41"/>
      <c r="F171" s="41"/>
      <c r="G171" s="41"/>
      <c r="I171" s="40"/>
    </row>
    <row r="172" spans="4:9">
      <c r="D172" s="41"/>
      <c r="E172" s="41"/>
      <c r="F172" s="41"/>
      <c r="G172" s="41"/>
      <c r="I172" s="40"/>
    </row>
    <row r="173" spans="4:9">
      <c r="D173" s="41"/>
      <c r="E173" s="41"/>
      <c r="F173" s="41"/>
      <c r="G173" s="41"/>
      <c r="I173" s="40"/>
    </row>
    <row r="174" spans="4:9">
      <c r="D174" s="41"/>
      <c r="E174" s="41"/>
      <c r="F174" s="41"/>
      <c r="G174" s="41"/>
      <c r="I174" s="40"/>
    </row>
    <row r="175" spans="4:9">
      <c r="D175" s="41"/>
      <c r="E175" s="41"/>
      <c r="F175" s="41"/>
      <c r="G175" s="41"/>
      <c r="I175" s="40"/>
    </row>
    <row r="176" spans="4:9">
      <c r="D176" s="41"/>
      <c r="E176" s="41"/>
      <c r="F176" s="41"/>
      <c r="G176" s="41"/>
      <c r="I176" s="40"/>
    </row>
    <row r="177" spans="4:9">
      <c r="D177" s="41"/>
      <c r="E177" s="41"/>
      <c r="F177" s="41"/>
      <c r="G177" s="41"/>
      <c r="I177" s="40"/>
    </row>
    <row r="178" spans="4:9">
      <c r="D178" s="41"/>
      <c r="E178" s="41"/>
      <c r="F178" s="41"/>
      <c r="G178" s="41"/>
    </row>
    <row r="179" spans="4:9">
      <c r="D179" s="41"/>
      <c r="E179" s="41"/>
      <c r="F179" s="41"/>
      <c r="G179" s="41"/>
    </row>
    <row r="180" spans="4:9">
      <c r="D180" s="41"/>
      <c r="E180" s="41"/>
      <c r="F180" s="41"/>
      <c r="G180" s="41"/>
    </row>
    <row r="181" spans="4:9">
      <c r="D181" s="41"/>
      <c r="E181" s="41"/>
      <c r="F181" s="41"/>
      <c r="G181" s="41"/>
    </row>
    <row r="182" spans="4:9">
      <c r="D182" s="41"/>
      <c r="E182" s="41"/>
      <c r="F182" s="41"/>
      <c r="G182" s="41"/>
    </row>
    <row r="183" spans="4:9">
      <c r="D183" s="41"/>
      <c r="E183" s="41"/>
      <c r="F183" s="41"/>
      <c r="G183" s="41"/>
    </row>
    <row r="184" spans="4:9">
      <c r="D184" s="41"/>
      <c r="E184" s="41"/>
      <c r="F184" s="41"/>
      <c r="G184" s="41"/>
    </row>
    <row r="185" spans="4:9">
      <c r="D185" s="41"/>
      <c r="E185" s="41"/>
      <c r="F185" s="41"/>
      <c r="G185" s="41"/>
    </row>
    <row r="186" spans="4:9">
      <c r="D186" s="41"/>
      <c r="E186" s="41"/>
      <c r="F186" s="41"/>
      <c r="G186" s="41"/>
    </row>
  </sheetData>
  <mergeCells count="6">
    <mergeCell ref="B6:I6"/>
    <mergeCell ref="A1:I1"/>
    <mergeCell ref="B2:I2"/>
    <mergeCell ref="B3:I3"/>
    <mergeCell ref="B4:I4"/>
    <mergeCell ref="B5:I5"/>
  </mergeCells>
  <printOptions horizontalCentered="1"/>
  <pageMargins left="0.19685039370078741" right="0.19685039370078741" top="0.78740157480314965" bottom="0.39370078740157483" header="0.11811023622047245" footer="0.19685039370078741"/>
  <pageSetup paperSize="9" scale="76" firstPageNumber="552" fitToWidth="0" fitToHeight="0" orientation="landscape" r:id="rId1"/>
  <headerFooter alignWithMargins="0"/>
  <rowBreaks count="2" manualBreakCount="2">
    <brk id="38" max="16383" man="1"/>
    <brk id="8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4945-E22D-4E43-95EE-3C3182F82B95}">
  <sheetPr codeName="Sheet10"/>
  <dimension ref="A1:K161"/>
  <sheetViews>
    <sheetView showGridLines="0" zoomScaleNormal="100" workbookViewId="0">
      <pane xSplit="3" ySplit="5" topLeftCell="D90" activePane="bottomRight" state="frozen"/>
      <selection activeCell="A27" sqref="A27:I27"/>
      <selection pane="topRight" activeCell="A27" sqref="A27:I27"/>
      <selection pane="bottomLeft" activeCell="A27" sqref="A27:I27"/>
      <selection pane="bottomRight" activeCell="A27" sqref="A27:I27"/>
    </sheetView>
  </sheetViews>
  <sheetFormatPr defaultRowHeight="12.75"/>
  <cols>
    <col min="1" max="1" width="4.28515625" style="68" customWidth="1"/>
    <col min="2" max="2" width="5.28515625" style="68" customWidth="1"/>
    <col min="3" max="3" width="34.85546875" style="68" customWidth="1"/>
    <col min="4" max="7" width="16.85546875" style="68" customWidth="1"/>
    <col min="8" max="9" width="9.5703125" style="68" customWidth="1"/>
    <col min="10" max="10" width="10.5703125" style="68" customWidth="1"/>
    <col min="11" max="11" width="12" style="68" hidden="1" customWidth="1"/>
    <col min="12" max="255" width="9.140625" style="68"/>
    <col min="256" max="256" width="4.28515625" style="68" customWidth="1"/>
    <col min="257" max="257" width="5.28515625" style="68" customWidth="1"/>
    <col min="258" max="258" width="44.85546875" style="68" customWidth="1"/>
    <col min="259" max="259" width="13.7109375" style="68" customWidth="1"/>
    <col min="260" max="260" width="13.140625" style="68" customWidth="1"/>
    <col min="261" max="261" width="13.7109375" style="68" customWidth="1"/>
    <col min="262" max="263" width="9.5703125" style="68" customWidth="1"/>
    <col min="264" max="265" width="0" style="68" hidden="1" customWidth="1"/>
    <col min="266" max="511" width="9.140625" style="68"/>
    <col min="512" max="512" width="4.28515625" style="68" customWidth="1"/>
    <col min="513" max="513" width="5.28515625" style="68" customWidth="1"/>
    <col min="514" max="514" width="44.85546875" style="68" customWidth="1"/>
    <col min="515" max="515" width="13.7109375" style="68" customWidth="1"/>
    <col min="516" max="516" width="13.140625" style="68" customWidth="1"/>
    <col min="517" max="517" width="13.7109375" style="68" customWidth="1"/>
    <col min="518" max="519" width="9.5703125" style="68" customWidth="1"/>
    <col min="520" max="521" width="0" style="68" hidden="1" customWidth="1"/>
    <col min="522" max="767" width="9.140625" style="68"/>
    <col min="768" max="768" width="4.28515625" style="68" customWidth="1"/>
    <col min="769" max="769" width="5.28515625" style="68" customWidth="1"/>
    <col min="770" max="770" width="44.85546875" style="68" customWidth="1"/>
    <col min="771" max="771" width="13.7109375" style="68" customWidth="1"/>
    <col min="772" max="772" width="13.140625" style="68" customWidth="1"/>
    <col min="773" max="773" width="13.7109375" style="68" customWidth="1"/>
    <col min="774" max="775" width="9.5703125" style="68" customWidth="1"/>
    <col min="776" max="777" width="0" style="68" hidden="1" customWidth="1"/>
    <col min="778" max="1023" width="9.140625" style="68"/>
    <col min="1024" max="1024" width="4.28515625" style="68" customWidth="1"/>
    <col min="1025" max="1025" width="5.28515625" style="68" customWidth="1"/>
    <col min="1026" max="1026" width="44.85546875" style="68" customWidth="1"/>
    <col min="1027" max="1027" width="13.7109375" style="68" customWidth="1"/>
    <col min="1028" max="1028" width="13.140625" style="68" customWidth="1"/>
    <col min="1029" max="1029" width="13.7109375" style="68" customWidth="1"/>
    <col min="1030" max="1031" width="9.5703125" style="68" customWidth="1"/>
    <col min="1032" max="1033" width="0" style="68" hidden="1" customWidth="1"/>
    <col min="1034" max="1279" width="9.140625" style="68"/>
    <col min="1280" max="1280" width="4.28515625" style="68" customWidth="1"/>
    <col min="1281" max="1281" width="5.28515625" style="68" customWidth="1"/>
    <col min="1282" max="1282" width="44.85546875" style="68" customWidth="1"/>
    <col min="1283" max="1283" width="13.7109375" style="68" customWidth="1"/>
    <col min="1284" max="1284" width="13.140625" style="68" customWidth="1"/>
    <col min="1285" max="1285" width="13.7109375" style="68" customWidth="1"/>
    <col min="1286" max="1287" width="9.5703125" style="68" customWidth="1"/>
    <col min="1288" max="1289" width="0" style="68" hidden="1" customWidth="1"/>
    <col min="1290" max="1535" width="9.140625" style="68"/>
    <col min="1536" max="1536" width="4.28515625" style="68" customWidth="1"/>
    <col min="1537" max="1537" width="5.28515625" style="68" customWidth="1"/>
    <col min="1538" max="1538" width="44.85546875" style="68" customWidth="1"/>
    <col min="1539" max="1539" width="13.7109375" style="68" customWidth="1"/>
    <col min="1540" max="1540" width="13.140625" style="68" customWidth="1"/>
    <col min="1541" max="1541" width="13.7109375" style="68" customWidth="1"/>
    <col min="1542" max="1543" width="9.5703125" style="68" customWidth="1"/>
    <col min="1544" max="1545" width="0" style="68" hidden="1" customWidth="1"/>
    <col min="1546" max="1791" width="9.140625" style="68"/>
    <col min="1792" max="1792" width="4.28515625" style="68" customWidth="1"/>
    <col min="1793" max="1793" width="5.28515625" style="68" customWidth="1"/>
    <col min="1794" max="1794" width="44.85546875" style="68" customWidth="1"/>
    <col min="1795" max="1795" width="13.7109375" style="68" customWidth="1"/>
    <col min="1796" max="1796" width="13.140625" style="68" customWidth="1"/>
    <col min="1797" max="1797" width="13.7109375" style="68" customWidth="1"/>
    <col min="1798" max="1799" width="9.5703125" style="68" customWidth="1"/>
    <col min="1800" max="1801" width="0" style="68" hidden="1" customWidth="1"/>
    <col min="1802" max="2047" width="9.140625" style="68"/>
    <col min="2048" max="2048" width="4.28515625" style="68" customWidth="1"/>
    <col min="2049" max="2049" width="5.28515625" style="68" customWidth="1"/>
    <col min="2050" max="2050" width="44.85546875" style="68" customWidth="1"/>
    <col min="2051" max="2051" width="13.7109375" style="68" customWidth="1"/>
    <col min="2052" max="2052" width="13.140625" style="68" customWidth="1"/>
    <col min="2053" max="2053" width="13.7109375" style="68" customWidth="1"/>
    <col min="2054" max="2055" width="9.5703125" style="68" customWidth="1"/>
    <col min="2056" max="2057" width="0" style="68" hidden="1" customWidth="1"/>
    <col min="2058" max="2303" width="9.140625" style="68"/>
    <col min="2304" max="2304" width="4.28515625" style="68" customWidth="1"/>
    <col min="2305" max="2305" width="5.28515625" style="68" customWidth="1"/>
    <col min="2306" max="2306" width="44.85546875" style="68" customWidth="1"/>
    <col min="2307" max="2307" width="13.7109375" style="68" customWidth="1"/>
    <col min="2308" max="2308" width="13.140625" style="68" customWidth="1"/>
    <col min="2309" max="2309" width="13.7109375" style="68" customWidth="1"/>
    <col min="2310" max="2311" width="9.5703125" style="68" customWidth="1"/>
    <col min="2312" max="2313" width="0" style="68" hidden="1" customWidth="1"/>
    <col min="2314" max="2559" width="9.140625" style="68"/>
    <col min="2560" max="2560" width="4.28515625" style="68" customWidth="1"/>
    <col min="2561" max="2561" width="5.28515625" style="68" customWidth="1"/>
    <col min="2562" max="2562" width="44.85546875" style="68" customWidth="1"/>
    <col min="2563" max="2563" width="13.7109375" style="68" customWidth="1"/>
    <col min="2564" max="2564" width="13.140625" style="68" customWidth="1"/>
    <col min="2565" max="2565" width="13.7109375" style="68" customWidth="1"/>
    <col min="2566" max="2567" width="9.5703125" style="68" customWidth="1"/>
    <col min="2568" max="2569" width="0" style="68" hidden="1" customWidth="1"/>
    <col min="2570" max="2815" width="9.140625" style="68"/>
    <col min="2816" max="2816" width="4.28515625" style="68" customWidth="1"/>
    <col min="2817" max="2817" width="5.28515625" style="68" customWidth="1"/>
    <col min="2818" max="2818" width="44.85546875" style="68" customWidth="1"/>
    <col min="2819" max="2819" width="13.7109375" style="68" customWidth="1"/>
    <col min="2820" max="2820" width="13.140625" style="68" customWidth="1"/>
    <col min="2821" max="2821" width="13.7109375" style="68" customWidth="1"/>
    <col min="2822" max="2823" width="9.5703125" style="68" customWidth="1"/>
    <col min="2824" max="2825" width="0" style="68" hidden="1" customWidth="1"/>
    <col min="2826" max="3071" width="9.140625" style="68"/>
    <col min="3072" max="3072" width="4.28515625" style="68" customWidth="1"/>
    <col min="3073" max="3073" width="5.28515625" style="68" customWidth="1"/>
    <col min="3074" max="3074" width="44.85546875" style="68" customWidth="1"/>
    <col min="3075" max="3075" width="13.7109375" style="68" customWidth="1"/>
    <col min="3076" max="3076" width="13.140625" style="68" customWidth="1"/>
    <col min="3077" max="3077" width="13.7109375" style="68" customWidth="1"/>
    <col min="3078" max="3079" width="9.5703125" style="68" customWidth="1"/>
    <col min="3080" max="3081" width="0" style="68" hidden="1" customWidth="1"/>
    <col min="3082" max="3327" width="9.140625" style="68"/>
    <col min="3328" max="3328" width="4.28515625" style="68" customWidth="1"/>
    <col min="3329" max="3329" width="5.28515625" style="68" customWidth="1"/>
    <col min="3330" max="3330" width="44.85546875" style="68" customWidth="1"/>
    <col min="3331" max="3331" width="13.7109375" style="68" customWidth="1"/>
    <col min="3332" max="3332" width="13.140625" style="68" customWidth="1"/>
    <col min="3333" max="3333" width="13.7109375" style="68" customWidth="1"/>
    <col min="3334" max="3335" width="9.5703125" style="68" customWidth="1"/>
    <col min="3336" max="3337" width="0" style="68" hidden="1" customWidth="1"/>
    <col min="3338" max="3583" width="9.140625" style="68"/>
    <col min="3584" max="3584" width="4.28515625" style="68" customWidth="1"/>
    <col min="3585" max="3585" width="5.28515625" style="68" customWidth="1"/>
    <col min="3586" max="3586" width="44.85546875" style="68" customWidth="1"/>
    <col min="3587" max="3587" width="13.7109375" style="68" customWidth="1"/>
    <col min="3588" max="3588" width="13.140625" style="68" customWidth="1"/>
    <col min="3589" max="3589" width="13.7109375" style="68" customWidth="1"/>
    <col min="3590" max="3591" width="9.5703125" style="68" customWidth="1"/>
    <col min="3592" max="3593" width="0" style="68" hidden="1" customWidth="1"/>
    <col min="3594" max="3839" width="9.140625" style="68"/>
    <col min="3840" max="3840" width="4.28515625" style="68" customWidth="1"/>
    <col min="3841" max="3841" width="5.28515625" style="68" customWidth="1"/>
    <col min="3842" max="3842" width="44.85546875" style="68" customWidth="1"/>
    <col min="3843" max="3843" width="13.7109375" style="68" customWidth="1"/>
    <col min="3844" max="3844" width="13.140625" style="68" customWidth="1"/>
    <col min="3845" max="3845" width="13.7109375" style="68" customWidth="1"/>
    <col min="3846" max="3847" width="9.5703125" style="68" customWidth="1"/>
    <col min="3848" max="3849" width="0" style="68" hidden="1" customWidth="1"/>
    <col min="3850" max="4095" width="9.140625" style="68"/>
    <col min="4096" max="4096" width="4.28515625" style="68" customWidth="1"/>
    <col min="4097" max="4097" width="5.28515625" style="68" customWidth="1"/>
    <col min="4098" max="4098" width="44.85546875" style="68" customWidth="1"/>
    <col min="4099" max="4099" width="13.7109375" style="68" customWidth="1"/>
    <col min="4100" max="4100" width="13.140625" style="68" customWidth="1"/>
    <col min="4101" max="4101" width="13.7109375" style="68" customWidth="1"/>
    <col min="4102" max="4103" width="9.5703125" style="68" customWidth="1"/>
    <col min="4104" max="4105" width="0" style="68" hidden="1" customWidth="1"/>
    <col min="4106" max="4351" width="9.140625" style="68"/>
    <col min="4352" max="4352" width="4.28515625" style="68" customWidth="1"/>
    <col min="4353" max="4353" width="5.28515625" style="68" customWidth="1"/>
    <col min="4354" max="4354" width="44.85546875" style="68" customWidth="1"/>
    <col min="4355" max="4355" width="13.7109375" style="68" customWidth="1"/>
    <col min="4356" max="4356" width="13.140625" style="68" customWidth="1"/>
    <col min="4357" max="4357" width="13.7109375" style="68" customWidth="1"/>
    <col min="4358" max="4359" width="9.5703125" style="68" customWidth="1"/>
    <col min="4360" max="4361" width="0" style="68" hidden="1" customWidth="1"/>
    <col min="4362" max="4607" width="9.140625" style="68"/>
    <col min="4608" max="4608" width="4.28515625" style="68" customWidth="1"/>
    <col min="4609" max="4609" width="5.28515625" style="68" customWidth="1"/>
    <col min="4610" max="4610" width="44.85546875" style="68" customWidth="1"/>
    <col min="4611" max="4611" width="13.7109375" style="68" customWidth="1"/>
    <col min="4612" max="4612" width="13.140625" style="68" customWidth="1"/>
    <col min="4613" max="4613" width="13.7109375" style="68" customWidth="1"/>
    <col min="4614" max="4615" width="9.5703125" style="68" customWidth="1"/>
    <col min="4616" max="4617" width="0" style="68" hidden="1" customWidth="1"/>
    <col min="4618" max="4863" width="9.140625" style="68"/>
    <col min="4864" max="4864" width="4.28515625" style="68" customWidth="1"/>
    <col min="4865" max="4865" width="5.28515625" style="68" customWidth="1"/>
    <col min="4866" max="4866" width="44.85546875" style="68" customWidth="1"/>
    <col min="4867" max="4867" width="13.7109375" style="68" customWidth="1"/>
    <col min="4868" max="4868" width="13.140625" style="68" customWidth="1"/>
    <col min="4869" max="4869" width="13.7109375" style="68" customWidth="1"/>
    <col min="4870" max="4871" width="9.5703125" style="68" customWidth="1"/>
    <col min="4872" max="4873" width="0" style="68" hidden="1" customWidth="1"/>
    <col min="4874" max="5119" width="9.140625" style="68"/>
    <col min="5120" max="5120" width="4.28515625" style="68" customWidth="1"/>
    <col min="5121" max="5121" width="5.28515625" style="68" customWidth="1"/>
    <col min="5122" max="5122" width="44.85546875" style="68" customWidth="1"/>
    <col min="5123" max="5123" width="13.7109375" style="68" customWidth="1"/>
    <col min="5124" max="5124" width="13.140625" style="68" customWidth="1"/>
    <col min="5125" max="5125" width="13.7109375" style="68" customWidth="1"/>
    <col min="5126" max="5127" width="9.5703125" style="68" customWidth="1"/>
    <col min="5128" max="5129" width="0" style="68" hidden="1" customWidth="1"/>
    <col min="5130" max="5375" width="9.140625" style="68"/>
    <col min="5376" max="5376" width="4.28515625" style="68" customWidth="1"/>
    <col min="5377" max="5377" width="5.28515625" style="68" customWidth="1"/>
    <col min="5378" max="5378" width="44.85546875" style="68" customWidth="1"/>
    <col min="5379" max="5379" width="13.7109375" style="68" customWidth="1"/>
    <col min="5380" max="5380" width="13.140625" style="68" customWidth="1"/>
    <col min="5381" max="5381" width="13.7109375" style="68" customWidth="1"/>
    <col min="5382" max="5383" width="9.5703125" style="68" customWidth="1"/>
    <col min="5384" max="5385" width="0" style="68" hidden="1" customWidth="1"/>
    <col min="5386" max="5631" width="9.140625" style="68"/>
    <col min="5632" max="5632" width="4.28515625" style="68" customWidth="1"/>
    <col min="5633" max="5633" width="5.28515625" style="68" customWidth="1"/>
    <col min="5634" max="5634" width="44.85546875" style="68" customWidth="1"/>
    <col min="5635" max="5635" width="13.7109375" style="68" customWidth="1"/>
    <col min="5636" max="5636" width="13.140625" style="68" customWidth="1"/>
    <col min="5637" max="5637" width="13.7109375" style="68" customWidth="1"/>
    <col min="5638" max="5639" width="9.5703125" style="68" customWidth="1"/>
    <col min="5640" max="5641" width="0" style="68" hidden="1" customWidth="1"/>
    <col min="5642" max="5887" width="9.140625" style="68"/>
    <col min="5888" max="5888" width="4.28515625" style="68" customWidth="1"/>
    <col min="5889" max="5889" width="5.28515625" style="68" customWidth="1"/>
    <col min="5890" max="5890" width="44.85546875" style="68" customWidth="1"/>
    <col min="5891" max="5891" width="13.7109375" style="68" customWidth="1"/>
    <col min="5892" max="5892" width="13.140625" style="68" customWidth="1"/>
    <col min="5893" max="5893" width="13.7109375" style="68" customWidth="1"/>
    <col min="5894" max="5895" width="9.5703125" style="68" customWidth="1"/>
    <col min="5896" max="5897" width="0" style="68" hidden="1" customWidth="1"/>
    <col min="5898" max="6143" width="9.140625" style="68"/>
    <col min="6144" max="6144" width="4.28515625" style="68" customWidth="1"/>
    <col min="6145" max="6145" width="5.28515625" style="68" customWidth="1"/>
    <col min="6146" max="6146" width="44.85546875" style="68" customWidth="1"/>
    <col min="6147" max="6147" width="13.7109375" style="68" customWidth="1"/>
    <col min="6148" max="6148" width="13.140625" style="68" customWidth="1"/>
    <col min="6149" max="6149" width="13.7109375" style="68" customWidth="1"/>
    <col min="6150" max="6151" width="9.5703125" style="68" customWidth="1"/>
    <col min="6152" max="6153" width="0" style="68" hidden="1" customWidth="1"/>
    <col min="6154" max="6399" width="9.140625" style="68"/>
    <col min="6400" max="6400" width="4.28515625" style="68" customWidth="1"/>
    <col min="6401" max="6401" width="5.28515625" style="68" customWidth="1"/>
    <col min="6402" max="6402" width="44.85546875" style="68" customWidth="1"/>
    <col min="6403" max="6403" width="13.7109375" style="68" customWidth="1"/>
    <col min="6404" max="6404" width="13.140625" style="68" customWidth="1"/>
    <col min="6405" max="6405" width="13.7109375" style="68" customWidth="1"/>
    <col min="6406" max="6407" width="9.5703125" style="68" customWidth="1"/>
    <col min="6408" max="6409" width="0" style="68" hidden="1" customWidth="1"/>
    <col min="6410" max="6655" width="9.140625" style="68"/>
    <col min="6656" max="6656" width="4.28515625" style="68" customWidth="1"/>
    <col min="6657" max="6657" width="5.28515625" style="68" customWidth="1"/>
    <col min="6658" max="6658" width="44.85546875" style="68" customWidth="1"/>
    <col min="6659" max="6659" width="13.7109375" style="68" customWidth="1"/>
    <col min="6660" max="6660" width="13.140625" style="68" customWidth="1"/>
    <col min="6661" max="6661" width="13.7109375" style="68" customWidth="1"/>
    <col min="6662" max="6663" width="9.5703125" style="68" customWidth="1"/>
    <col min="6664" max="6665" width="0" style="68" hidden="1" customWidth="1"/>
    <col min="6666" max="6911" width="9.140625" style="68"/>
    <col min="6912" max="6912" width="4.28515625" style="68" customWidth="1"/>
    <col min="6913" max="6913" width="5.28515625" style="68" customWidth="1"/>
    <col min="6914" max="6914" width="44.85546875" style="68" customWidth="1"/>
    <col min="6915" max="6915" width="13.7109375" style="68" customWidth="1"/>
    <col min="6916" max="6916" width="13.140625" style="68" customWidth="1"/>
    <col min="6917" max="6917" width="13.7109375" style="68" customWidth="1"/>
    <col min="6918" max="6919" width="9.5703125" style="68" customWidth="1"/>
    <col min="6920" max="6921" width="0" style="68" hidden="1" customWidth="1"/>
    <col min="6922" max="7167" width="9.140625" style="68"/>
    <col min="7168" max="7168" width="4.28515625" style="68" customWidth="1"/>
    <col min="7169" max="7169" width="5.28515625" style="68" customWidth="1"/>
    <col min="7170" max="7170" width="44.85546875" style="68" customWidth="1"/>
    <col min="7171" max="7171" width="13.7109375" style="68" customWidth="1"/>
    <col min="7172" max="7172" width="13.140625" style="68" customWidth="1"/>
    <col min="7173" max="7173" width="13.7109375" style="68" customWidth="1"/>
    <col min="7174" max="7175" width="9.5703125" style="68" customWidth="1"/>
    <col min="7176" max="7177" width="0" style="68" hidden="1" customWidth="1"/>
    <col min="7178" max="7423" width="9.140625" style="68"/>
    <col min="7424" max="7424" width="4.28515625" style="68" customWidth="1"/>
    <col min="7425" max="7425" width="5.28515625" style="68" customWidth="1"/>
    <col min="7426" max="7426" width="44.85546875" style="68" customWidth="1"/>
    <col min="7427" max="7427" width="13.7109375" style="68" customWidth="1"/>
    <col min="7428" max="7428" width="13.140625" style="68" customWidth="1"/>
    <col min="7429" max="7429" width="13.7109375" style="68" customWidth="1"/>
    <col min="7430" max="7431" width="9.5703125" style="68" customWidth="1"/>
    <col min="7432" max="7433" width="0" style="68" hidden="1" customWidth="1"/>
    <col min="7434" max="7679" width="9.140625" style="68"/>
    <col min="7680" max="7680" width="4.28515625" style="68" customWidth="1"/>
    <col min="7681" max="7681" width="5.28515625" style="68" customWidth="1"/>
    <col min="7682" max="7682" width="44.85546875" style="68" customWidth="1"/>
    <col min="7683" max="7683" width="13.7109375" style="68" customWidth="1"/>
    <col min="7684" max="7684" width="13.140625" style="68" customWidth="1"/>
    <col min="7685" max="7685" width="13.7109375" style="68" customWidth="1"/>
    <col min="7686" max="7687" width="9.5703125" style="68" customWidth="1"/>
    <col min="7688" max="7689" width="0" style="68" hidden="1" customWidth="1"/>
    <col min="7690" max="7935" width="9.140625" style="68"/>
    <col min="7936" max="7936" width="4.28515625" style="68" customWidth="1"/>
    <col min="7937" max="7937" width="5.28515625" style="68" customWidth="1"/>
    <col min="7938" max="7938" width="44.85546875" style="68" customWidth="1"/>
    <col min="7939" max="7939" width="13.7109375" style="68" customWidth="1"/>
    <col min="7940" max="7940" width="13.140625" style="68" customWidth="1"/>
    <col min="7941" max="7941" width="13.7109375" style="68" customWidth="1"/>
    <col min="7942" max="7943" width="9.5703125" style="68" customWidth="1"/>
    <col min="7944" max="7945" width="0" style="68" hidden="1" customWidth="1"/>
    <col min="7946" max="8191" width="9.140625" style="68"/>
    <col min="8192" max="8192" width="4.28515625" style="68" customWidth="1"/>
    <col min="8193" max="8193" width="5.28515625" style="68" customWidth="1"/>
    <col min="8194" max="8194" width="44.85546875" style="68" customWidth="1"/>
    <col min="8195" max="8195" width="13.7109375" style="68" customWidth="1"/>
    <col min="8196" max="8196" width="13.140625" style="68" customWidth="1"/>
    <col min="8197" max="8197" width="13.7109375" style="68" customWidth="1"/>
    <col min="8198" max="8199" width="9.5703125" style="68" customWidth="1"/>
    <col min="8200" max="8201" width="0" style="68" hidden="1" customWidth="1"/>
    <col min="8202" max="8447" width="9.140625" style="68"/>
    <col min="8448" max="8448" width="4.28515625" style="68" customWidth="1"/>
    <col min="8449" max="8449" width="5.28515625" style="68" customWidth="1"/>
    <col min="8450" max="8450" width="44.85546875" style="68" customWidth="1"/>
    <col min="8451" max="8451" width="13.7109375" style="68" customWidth="1"/>
    <col min="8452" max="8452" width="13.140625" style="68" customWidth="1"/>
    <col min="8453" max="8453" width="13.7109375" style="68" customWidth="1"/>
    <col min="8454" max="8455" width="9.5703125" style="68" customWidth="1"/>
    <col min="8456" max="8457" width="0" style="68" hidden="1" customWidth="1"/>
    <col min="8458" max="8703" width="9.140625" style="68"/>
    <col min="8704" max="8704" width="4.28515625" style="68" customWidth="1"/>
    <col min="8705" max="8705" width="5.28515625" style="68" customWidth="1"/>
    <col min="8706" max="8706" width="44.85546875" style="68" customWidth="1"/>
    <col min="8707" max="8707" width="13.7109375" style="68" customWidth="1"/>
    <col min="8708" max="8708" width="13.140625" style="68" customWidth="1"/>
    <col min="8709" max="8709" width="13.7109375" style="68" customWidth="1"/>
    <col min="8710" max="8711" width="9.5703125" style="68" customWidth="1"/>
    <col min="8712" max="8713" width="0" style="68" hidden="1" customWidth="1"/>
    <col min="8714" max="8959" width="9.140625" style="68"/>
    <col min="8960" max="8960" width="4.28515625" style="68" customWidth="1"/>
    <col min="8961" max="8961" width="5.28515625" style="68" customWidth="1"/>
    <col min="8962" max="8962" width="44.85546875" style="68" customWidth="1"/>
    <col min="8963" max="8963" width="13.7109375" style="68" customWidth="1"/>
    <col min="8964" max="8964" width="13.140625" style="68" customWidth="1"/>
    <col min="8965" max="8965" width="13.7109375" style="68" customWidth="1"/>
    <col min="8966" max="8967" width="9.5703125" style="68" customWidth="1"/>
    <col min="8968" max="8969" width="0" style="68" hidden="1" customWidth="1"/>
    <col min="8970" max="9215" width="9.140625" style="68"/>
    <col min="9216" max="9216" width="4.28515625" style="68" customWidth="1"/>
    <col min="9217" max="9217" width="5.28515625" style="68" customWidth="1"/>
    <col min="9218" max="9218" width="44.85546875" style="68" customWidth="1"/>
    <col min="9219" max="9219" width="13.7109375" style="68" customWidth="1"/>
    <col min="9220" max="9220" width="13.140625" style="68" customWidth="1"/>
    <col min="9221" max="9221" width="13.7109375" style="68" customWidth="1"/>
    <col min="9222" max="9223" width="9.5703125" style="68" customWidth="1"/>
    <col min="9224" max="9225" width="0" style="68" hidden="1" customWidth="1"/>
    <col min="9226" max="9471" width="9.140625" style="68"/>
    <col min="9472" max="9472" width="4.28515625" style="68" customWidth="1"/>
    <col min="9473" max="9473" width="5.28515625" style="68" customWidth="1"/>
    <col min="9474" max="9474" width="44.85546875" style="68" customWidth="1"/>
    <col min="9475" max="9475" width="13.7109375" style="68" customWidth="1"/>
    <col min="9476" max="9476" width="13.140625" style="68" customWidth="1"/>
    <col min="9477" max="9477" width="13.7109375" style="68" customWidth="1"/>
    <col min="9478" max="9479" width="9.5703125" style="68" customWidth="1"/>
    <col min="9480" max="9481" width="0" style="68" hidden="1" customWidth="1"/>
    <col min="9482" max="9727" width="9.140625" style="68"/>
    <col min="9728" max="9728" width="4.28515625" style="68" customWidth="1"/>
    <col min="9729" max="9729" width="5.28515625" style="68" customWidth="1"/>
    <col min="9730" max="9730" width="44.85546875" style="68" customWidth="1"/>
    <col min="9731" max="9731" width="13.7109375" style="68" customWidth="1"/>
    <col min="9732" max="9732" width="13.140625" style="68" customWidth="1"/>
    <col min="9733" max="9733" width="13.7109375" style="68" customWidth="1"/>
    <col min="9734" max="9735" width="9.5703125" style="68" customWidth="1"/>
    <col min="9736" max="9737" width="0" style="68" hidden="1" customWidth="1"/>
    <col min="9738" max="9983" width="9.140625" style="68"/>
    <col min="9984" max="9984" width="4.28515625" style="68" customWidth="1"/>
    <col min="9985" max="9985" width="5.28515625" style="68" customWidth="1"/>
    <col min="9986" max="9986" width="44.85546875" style="68" customWidth="1"/>
    <col min="9987" max="9987" width="13.7109375" style="68" customWidth="1"/>
    <col min="9988" max="9988" width="13.140625" style="68" customWidth="1"/>
    <col min="9989" max="9989" width="13.7109375" style="68" customWidth="1"/>
    <col min="9990" max="9991" width="9.5703125" style="68" customWidth="1"/>
    <col min="9992" max="9993" width="0" style="68" hidden="1" customWidth="1"/>
    <col min="9994" max="10239" width="9.140625" style="68"/>
    <col min="10240" max="10240" width="4.28515625" style="68" customWidth="1"/>
    <col min="10241" max="10241" width="5.28515625" style="68" customWidth="1"/>
    <col min="10242" max="10242" width="44.85546875" style="68" customWidth="1"/>
    <col min="10243" max="10243" width="13.7109375" style="68" customWidth="1"/>
    <col min="10244" max="10244" width="13.140625" style="68" customWidth="1"/>
    <col min="10245" max="10245" width="13.7109375" style="68" customWidth="1"/>
    <col min="10246" max="10247" width="9.5703125" style="68" customWidth="1"/>
    <col min="10248" max="10249" width="0" style="68" hidden="1" customWidth="1"/>
    <col min="10250" max="10495" width="9.140625" style="68"/>
    <col min="10496" max="10496" width="4.28515625" style="68" customWidth="1"/>
    <col min="10497" max="10497" width="5.28515625" style="68" customWidth="1"/>
    <col min="10498" max="10498" width="44.85546875" style="68" customWidth="1"/>
    <col min="10499" max="10499" width="13.7109375" style="68" customWidth="1"/>
    <col min="10500" max="10500" width="13.140625" style="68" customWidth="1"/>
    <col min="10501" max="10501" width="13.7109375" style="68" customWidth="1"/>
    <col min="10502" max="10503" width="9.5703125" style="68" customWidth="1"/>
    <col min="10504" max="10505" width="0" style="68" hidden="1" customWidth="1"/>
    <col min="10506" max="10751" width="9.140625" style="68"/>
    <col min="10752" max="10752" width="4.28515625" style="68" customWidth="1"/>
    <col min="10753" max="10753" width="5.28515625" style="68" customWidth="1"/>
    <col min="10754" max="10754" width="44.85546875" style="68" customWidth="1"/>
    <col min="10755" max="10755" width="13.7109375" style="68" customWidth="1"/>
    <col min="10756" max="10756" width="13.140625" style="68" customWidth="1"/>
    <col min="10757" max="10757" width="13.7109375" style="68" customWidth="1"/>
    <col min="10758" max="10759" width="9.5703125" style="68" customWidth="1"/>
    <col min="10760" max="10761" width="0" style="68" hidden="1" customWidth="1"/>
    <col min="10762" max="11007" width="9.140625" style="68"/>
    <col min="11008" max="11008" width="4.28515625" style="68" customWidth="1"/>
    <col min="11009" max="11009" width="5.28515625" style="68" customWidth="1"/>
    <col min="11010" max="11010" width="44.85546875" style="68" customWidth="1"/>
    <col min="11011" max="11011" width="13.7109375" style="68" customWidth="1"/>
    <col min="11012" max="11012" width="13.140625" style="68" customWidth="1"/>
    <col min="11013" max="11013" width="13.7109375" style="68" customWidth="1"/>
    <col min="11014" max="11015" width="9.5703125" style="68" customWidth="1"/>
    <col min="11016" max="11017" width="0" style="68" hidden="1" customWidth="1"/>
    <col min="11018" max="11263" width="9.140625" style="68"/>
    <col min="11264" max="11264" width="4.28515625" style="68" customWidth="1"/>
    <col min="11265" max="11265" width="5.28515625" style="68" customWidth="1"/>
    <col min="11266" max="11266" width="44.85546875" style="68" customWidth="1"/>
    <col min="11267" max="11267" width="13.7109375" style="68" customWidth="1"/>
    <col min="11268" max="11268" width="13.140625" style="68" customWidth="1"/>
    <col min="11269" max="11269" width="13.7109375" style="68" customWidth="1"/>
    <col min="11270" max="11271" width="9.5703125" style="68" customWidth="1"/>
    <col min="11272" max="11273" width="0" style="68" hidden="1" customWidth="1"/>
    <col min="11274" max="11519" width="9.140625" style="68"/>
    <col min="11520" max="11520" width="4.28515625" style="68" customWidth="1"/>
    <col min="11521" max="11521" width="5.28515625" style="68" customWidth="1"/>
    <col min="11522" max="11522" width="44.85546875" style="68" customWidth="1"/>
    <col min="11523" max="11523" width="13.7109375" style="68" customWidth="1"/>
    <col min="11524" max="11524" width="13.140625" style="68" customWidth="1"/>
    <col min="11525" max="11525" width="13.7109375" style="68" customWidth="1"/>
    <col min="11526" max="11527" width="9.5703125" style="68" customWidth="1"/>
    <col min="11528" max="11529" width="0" style="68" hidden="1" customWidth="1"/>
    <col min="11530" max="11775" width="9.140625" style="68"/>
    <col min="11776" max="11776" width="4.28515625" style="68" customWidth="1"/>
    <col min="11777" max="11777" width="5.28515625" style="68" customWidth="1"/>
    <col min="11778" max="11778" width="44.85546875" style="68" customWidth="1"/>
    <col min="11779" max="11779" width="13.7109375" style="68" customWidth="1"/>
    <col min="11780" max="11780" width="13.140625" style="68" customWidth="1"/>
    <col min="11781" max="11781" width="13.7109375" style="68" customWidth="1"/>
    <col min="11782" max="11783" width="9.5703125" style="68" customWidth="1"/>
    <col min="11784" max="11785" width="0" style="68" hidden="1" customWidth="1"/>
    <col min="11786" max="12031" width="9.140625" style="68"/>
    <col min="12032" max="12032" width="4.28515625" style="68" customWidth="1"/>
    <col min="12033" max="12033" width="5.28515625" style="68" customWidth="1"/>
    <col min="12034" max="12034" width="44.85546875" style="68" customWidth="1"/>
    <col min="12035" max="12035" width="13.7109375" style="68" customWidth="1"/>
    <col min="12036" max="12036" width="13.140625" style="68" customWidth="1"/>
    <col min="12037" max="12037" width="13.7109375" style="68" customWidth="1"/>
    <col min="12038" max="12039" width="9.5703125" style="68" customWidth="1"/>
    <col min="12040" max="12041" width="0" style="68" hidden="1" customWidth="1"/>
    <col min="12042" max="12287" width="9.140625" style="68"/>
    <col min="12288" max="12288" width="4.28515625" style="68" customWidth="1"/>
    <col min="12289" max="12289" width="5.28515625" style="68" customWidth="1"/>
    <col min="12290" max="12290" width="44.85546875" style="68" customWidth="1"/>
    <col min="12291" max="12291" width="13.7109375" style="68" customWidth="1"/>
    <col min="12292" max="12292" width="13.140625" style="68" customWidth="1"/>
    <col min="12293" max="12293" width="13.7109375" style="68" customWidth="1"/>
    <col min="12294" max="12295" width="9.5703125" style="68" customWidth="1"/>
    <col min="12296" max="12297" width="0" style="68" hidden="1" customWidth="1"/>
    <col min="12298" max="12543" width="9.140625" style="68"/>
    <col min="12544" max="12544" width="4.28515625" style="68" customWidth="1"/>
    <col min="12545" max="12545" width="5.28515625" style="68" customWidth="1"/>
    <col min="12546" max="12546" width="44.85546875" style="68" customWidth="1"/>
    <col min="12547" max="12547" width="13.7109375" style="68" customWidth="1"/>
    <col min="12548" max="12548" width="13.140625" style="68" customWidth="1"/>
    <col min="12549" max="12549" width="13.7109375" style="68" customWidth="1"/>
    <col min="12550" max="12551" width="9.5703125" style="68" customWidth="1"/>
    <col min="12552" max="12553" width="0" style="68" hidden="1" customWidth="1"/>
    <col min="12554" max="12799" width="9.140625" style="68"/>
    <col min="12800" max="12800" width="4.28515625" style="68" customWidth="1"/>
    <col min="12801" max="12801" width="5.28515625" style="68" customWidth="1"/>
    <col min="12802" max="12802" width="44.85546875" style="68" customWidth="1"/>
    <col min="12803" max="12803" width="13.7109375" style="68" customWidth="1"/>
    <col min="12804" max="12804" width="13.140625" style="68" customWidth="1"/>
    <col min="12805" max="12805" width="13.7109375" style="68" customWidth="1"/>
    <col min="12806" max="12807" width="9.5703125" style="68" customWidth="1"/>
    <col min="12808" max="12809" width="0" style="68" hidden="1" customWidth="1"/>
    <col min="12810" max="13055" width="9.140625" style="68"/>
    <col min="13056" max="13056" width="4.28515625" style="68" customWidth="1"/>
    <col min="13057" max="13057" width="5.28515625" style="68" customWidth="1"/>
    <col min="13058" max="13058" width="44.85546875" style="68" customWidth="1"/>
    <col min="13059" max="13059" width="13.7109375" style="68" customWidth="1"/>
    <col min="13060" max="13060" width="13.140625" style="68" customWidth="1"/>
    <col min="13061" max="13061" width="13.7109375" style="68" customWidth="1"/>
    <col min="13062" max="13063" width="9.5703125" style="68" customWidth="1"/>
    <col min="13064" max="13065" width="0" style="68" hidden="1" customWidth="1"/>
    <col min="13066" max="13311" width="9.140625" style="68"/>
    <col min="13312" max="13312" width="4.28515625" style="68" customWidth="1"/>
    <col min="13313" max="13313" width="5.28515625" style="68" customWidth="1"/>
    <col min="13314" max="13314" width="44.85546875" style="68" customWidth="1"/>
    <col min="13315" max="13315" width="13.7109375" style="68" customWidth="1"/>
    <col min="13316" max="13316" width="13.140625" style="68" customWidth="1"/>
    <col min="13317" max="13317" width="13.7109375" style="68" customWidth="1"/>
    <col min="13318" max="13319" width="9.5703125" style="68" customWidth="1"/>
    <col min="13320" max="13321" width="0" style="68" hidden="1" customWidth="1"/>
    <col min="13322" max="13567" width="9.140625" style="68"/>
    <col min="13568" max="13568" width="4.28515625" style="68" customWidth="1"/>
    <col min="13569" max="13569" width="5.28515625" style="68" customWidth="1"/>
    <col min="13570" max="13570" width="44.85546875" style="68" customWidth="1"/>
    <col min="13571" max="13571" width="13.7109375" style="68" customWidth="1"/>
    <col min="13572" max="13572" width="13.140625" style="68" customWidth="1"/>
    <col min="13573" max="13573" width="13.7109375" style="68" customWidth="1"/>
    <col min="13574" max="13575" width="9.5703125" style="68" customWidth="1"/>
    <col min="13576" max="13577" width="0" style="68" hidden="1" customWidth="1"/>
    <col min="13578" max="13823" width="9.140625" style="68"/>
    <col min="13824" max="13824" width="4.28515625" style="68" customWidth="1"/>
    <col min="13825" max="13825" width="5.28515625" style="68" customWidth="1"/>
    <col min="13826" max="13826" width="44.85546875" style="68" customWidth="1"/>
    <col min="13827" max="13827" width="13.7109375" style="68" customWidth="1"/>
    <col min="13828" max="13828" width="13.140625" style="68" customWidth="1"/>
    <col min="13829" max="13829" width="13.7109375" style="68" customWidth="1"/>
    <col min="13830" max="13831" width="9.5703125" style="68" customWidth="1"/>
    <col min="13832" max="13833" width="0" style="68" hidden="1" customWidth="1"/>
    <col min="13834" max="14079" width="9.140625" style="68"/>
    <col min="14080" max="14080" width="4.28515625" style="68" customWidth="1"/>
    <col min="14081" max="14081" width="5.28515625" style="68" customWidth="1"/>
    <col min="14082" max="14082" width="44.85546875" style="68" customWidth="1"/>
    <col min="14083" max="14083" width="13.7109375" style="68" customWidth="1"/>
    <col min="14084" max="14084" width="13.140625" style="68" customWidth="1"/>
    <col min="14085" max="14085" width="13.7109375" style="68" customWidth="1"/>
    <col min="14086" max="14087" width="9.5703125" style="68" customWidth="1"/>
    <col min="14088" max="14089" width="0" style="68" hidden="1" customWidth="1"/>
    <col min="14090" max="14335" width="9.140625" style="68"/>
    <col min="14336" max="14336" width="4.28515625" style="68" customWidth="1"/>
    <col min="14337" max="14337" width="5.28515625" style="68" customWidth="1"/>
    <col min="14338" max="14338" width="44.85546875" style="68" customWidth="1"/>
    <col min="14339" max="14339" width="13.7109375" style="68" customWidth="1"/>
    <col min="14340" max="14340" width="13.140625" style="68" customWidth="1"/>
    <col min="14341" max="14341" width="13.7109375" style="68" customWidth="1"/>
    <col min="14342" max="14343" width="9.5703125" style="68" customWidth="1"/>
    <col min="14344" max="14345" width="0" style="68" hidden="1" customWidth="1"/>
    <col min="14346" max="14591" width="9.140625" style="68"/>
    <col min="14592" max="14592" width="4.28515625" style="68" customWidth="1"/>
    <col min="14593" max="14593" width="5.28515625" style="68" customWidth="1"/>
    <col min="14594" max="14594" width="44.85546875" style="68" customWidth="1"/>
    <col min="14595" max="14595" width="13.7109375" style="68" customWidth="1"/>
    <col min="14596" max="14596" width="13.140625" style="68" customWidth="1"/>
    <col min="14597" max="14597" width="13.7109375" style="68" customWidth="1"/>
    <col min="14598" max="14599" width="9.5703125" style="68" customWidth="1"/>
    <col min="14600" max="14601" width="0" style="68" hidden="1" customWidth="1"/>
    <col min="14602" max="14847" width="9.140625" style="68"/>
    <col min="14848" max="14848" width="4.28515625" style="68" customWidth="1"/>
    <col min="14849" max="14849" width="5.28515625" style="68" customWidth="1"/>
    <col min="14850" max="14850" width="44.85546875" style="68" customWidth="1"/>
    <col min="14851" max="14851" width="13.7109375" style="68" customWidth="1"/>
    <col min="14852" max="14852" width="13.140625" style="68" customWidth="1"/>
    <col min="14853" max="14853" width="13.7109375" style="68" customWidth="1"/>
    <col min="14854" max="14855" width="9.5703125" style="68" customWidth="1"/>
    <col min="14856" max="14857" width="0" style="68" hidden="1" customWidth="1"/>
    <col min="14858" max="15103" width="9.140625" style="68"/>
    <col min="15104" max="15104" width="4.28515625" style="68" customWidth="1"/>
    <col min="15105" max="15105" width="5.28515625" style="68" customWidth="1"/>
    <col min="15106" max="15106" width="44.85546875" style="68" customWidth="1"/>
    <col min="15107" max="15107" width="13.7109375" style="68" customWidth="1"/>
    <col min="15108" max="15108" width="13.140625" style="68" customWidth="1"/>
    <col min="15109" max="15109" width="13.7109375" style="68" customWidth="1"/>
    <col min="15110" max="15111" width="9.5703125" style="68" customWidth="1"/>
    <col min="15112" max="15113" width="0" style="68" hidden="1" customWidth="1"/>
    <col min="15114" max="15359" width="9.140625" style="68"/>
    <col min="15360" max="15360" width="4.28515625" style="68" customWidth="1"/>
    <col min="15361" max="15361" width="5.28515625" style="68" customWidth="1"/>
    <col min="15362" max="15362" width="44.85546875" style="68" customWidth="1"/>
    <col min="15363" max="15363" width="13.7109375" style="68" customWidth="1"/>
    <col min="15364" max="15364" width="13.140625" style="68" customWidth="1"/>
    <col min="15365" max="15365" width="13.7109375" style="68" customWidth="1"/>
    <col min="15366" max="15367" width="9.5703125" style="68" customWidth="1"/>
    <col min="15368" max="15369" width="0" style="68" hidden="1" customWidth="1"/>
    <col min="15370" max="15615" width="9.140625" style="68"/>
    <col min="15616" max="15616" width="4.28515625" style="68" customWidth="1"/>
    <col min="15617" max="15617" width="5.28515625" style="68" customWidth="1"/>
    <col min="15618" max="15618" width="44.85546875" style="68" customWidth="1"/>
    <col min="15619" max="15619" width="13.7109375" style="68" customWidth="1"/>
    <col min="15620" max="15620" width="13.140625" style="68" customWidth="1"/>
    <col min="15621" max="15621" width="13.7109375" style="68" customWidth="1"/>
    <col min="15622" max="15623" width="9.5703125" style="68" customWidth="1"/>
    <col min="15624" max="15625" width="0" style="68" hidden="1" customWidth="1"/>
    <col min="15626" max="15871" width="9.140625" style="68"/>
    <col min="15872" max="15872" width="4.28515625" style="68" customWidth="1"/>
    <col min="15873" max="15873" width="5.28515625" style="68" customWidth="1"/>
    <col min="15874" max="15874" width="44.85546875" style="68" customWidth="1"/>
    <col min="15875" max="15875" width="13.7109375" style="68" customWidth="1"/>
    <col min="15876" max="15876" width="13.140625" style="68" customWidth="1"/>
    <col min="15877" max="15877" width="13.7109375" style="68" customWidth="1"/>
    <col min="15878" max="15879" width="9.5703125" style="68" customWidth="1"/>
    <col min="15880" max="15881" width="0" style="68" hidden="1" customWidth="1"/>
    <col min="15882" max="16127" width="9.140625" style="68"/>
    <col min="16128" max="16128" width="4.28515625" style="68" customWidth="1"/>
    <col min="16129" max="16129" width="5.28515625" style="68" customWidth="1"/>
    <col min="16130" max="16130" width="44.85546875" style="68" customWidth="1"/>
    <col min="16131" max="16131" width="13.7109375" style="68" customWidth="1"/>
    <col min="16132" max="16132" width="13.140625" style="68" customWidth="1"/>
    <col min="16133" max="16133" width="13.7109375" style="68" customWidth="1"/>
    <col min="16134" max="16135" width="9.5703125" style="68" customWidth="1"/>
    <col min="16136" max="16137" width="0" style="68" hidden="1" customWidth="1"/>
    <col min="16138" max="16384" width="9.140625" style="68"/>
  </cols>
  <sheetData>
    <row r="1" spans="1:11" ht="30" customHeight="1">
      <c r="A1" s="198"/>
      <c r="B1" s="198"/>
      <c r="C1" s="198"/>
      <c r="D1" s="198"/>
      <c r="E1" s="198"/>
      <c r="F1" s="198"/>
      <c r="G1" s="198"/>
      <c r="H1" s="198"/>
      <c r="I1" s="198"/>
    </row>
    <row r="2" spans="1:11" customFormat="1" ht="15.75" customHeight="1">
      <c r="A2" s="194" t="s">
        <v>348</v>
      </c>
      <c r="B2" s="194"/>
      <c r="C2" s="194"/>
      <c r="D2" s="194"/>
      <c r="E2" s="194"/>
      <c r="F2" s="194"/>
      <c r="G2" s="194"/>
      <c r="H2" s="194"/>
      <c r="I2" s="194"/>
    </row>
    <row r="3" spans="1:11" ht="27.75" customHeight="1">
      <c r="A3" s="103"/>
      <c r="B3" s="103"/>
      <c r="C3" s="103"/>
      <c r="D3" s="103"/>
      <c r="E3" s="103"/>
      <c r="F3" s="103"/>
      <c r="G3" s="103"/>
      <c r="H3" s="103"/>
      <c r="I3" s="103"/>
    </row>
    <row r="4" spans="1:11" ht="52.5" customHeight="1">
      <c r="A4" s="69"/>
      <c r="B4" s="70"/>
      <c r="C4" s="36" t="s">
        <v>292</v>
      </c>
      <c r="D4" s="22" t="s">
        <v>362</v>
      </c>
      <c r="E4" s="21" t="s">
        <v>363</v>
      </c>
      <c r="F4" s="21" t="s">
        <v>364</v>
      </c>
      <c r="G4" s="22" t="s">
        <v>365</v>
      </c>
      <c r="H4" s="22" t="s">
        <v>208</v>
      </c>
      <c r="I4" s="22" t="s">
        <v>208</v>
      </c>
    </row>
    <row r="5" spans="1:11" ht="12.75" customHeight="1">
      <c r="A5" s="69"/>
      <c r="B5" s="71"/>
      <c r="C5" s="57">
        <v>1</v>
      </c>
      <c r="D5" s="57">
        <v>2</v>
      </c>
      <c r="E5" s="57">
        <v>3</v>
      </c>
      <c r="F5" s="57">
        <v>4</v>
      </c>
      <c r="G5" s="58">
        <v>5</v>
      </c>
      <c r="H5" s="59" t="s">
        <v>283</v>
      </c>
      <c r="I5" s="59" t="s">
        <v>284</v>
      </c>
      <c r="K5" s="99" t="s">
        <v>319</v>
      </c>
    </row>
    <row r="6" spans="1:11" s="63" customFormat="1" ht="25.5" customHeight="1">
      <c r="A6" s="60"/>
      <c r="B6" s="60"/>
      <c r="C6" s="64" t="s">
        <v>293</v>
      </c>
      <c r="D6" s="62">
        <f>+D7+D11+D15+D17+D19+D21+D23+D29</f>
        <v>1375424.5799999998</v>
      </c>
      <c r="E6" s="62">
        <f>+E7+E11+E15+E17+E19+E21+E23+E29</f>
        <v>3189320</v>
      </c>
      <c r="F6" s="62">
        <f>+F7+F11+F15+F17+F19+F21+F23+F9</f>
        <v>3693741</v>
      </c>
      <c r="G6" s="62">
        <f>+G7+G11+G15+G17+G19+G21+G23+G9+G29</f>
        <v>1657031.6099999999</v>
      </c>
      <c r="H6" s="65">
        <f t="shared" ref="H6" si="0">IFERROR(G6/D6,)</f>
        <v>1.2047418914092696</v>
      </c>
      <c r="I6" s="65">
        <f t="shared" ref="I6" si="1">IFERROR(G6/F6,)</f>
        <v>0.44860525142396285</v>
      </c>
      <c r="K6" s="100">
        <f>+'Račun prihoda i rashoda'!G10+'Račun prihoda i rashoda'!G35+'Račun prihoda i rashoda'!G34-G6-G29</f>
        <v>328.83999999975822</v>
      </c>
    </row>
    <row r="7" spans="1:11" s="85" customFormat="1" ht="25.5" customHeight="1">
      <c r="A7" s="72"/>
      <c r="B7" s="73">
        <v>11</v>
      </c>
      <c r="C7" s="73" t="s">
        <v>77</v>
      </c>
      <c r="D7" s="74">
        <f t="shared" ref="D7:G7" si="2">+D8</f>
        <v>143428.66</v>
      </c>
      <c r="E7" s="74">
        <f>+E8</f>
        <v>407320</v>
      </c>
      <c r="F7" s="74">
        <f t="shared" si="2"/>
        <v>430000</v>
      </c>
      <c r="G7" s="74">
        <f t="shared" si="2"/>
        <v>200576.32</v>
      </c>
      <c r="H7" s="84">
        <f t="shared" ref="H7" si="3">IFERROR(G7/D7,)</f>
        <v>1.3984396145094014</v>
      </c>
      <c r="I7" s="84">
        <f t="shared" ref="I7" si="4">IFERROR(G7/F7,)</f>
        <v>0.4664565581395349</v>
      </c>
    </row>
    <row r="8" spans="1:11" s="78" customFormat="1" ht="12.75" customHeight="1">
      <c r="A8" s="79"/>
      <c r="B8" s="46">
        <v>671</v>
      </c>
      <c r="C8" s="46" t="s">
        <v>294</v>
      </c>
      <c r="D8" s="47">
        <f>+'[4]IZVORI FINANCIRANJA'!G7</f>
        <v>143428.66</v>
      </c>
      <c r="E8" s="47">
        <f>+'[2]PLAN RASHODA I IZDATAKA'!$D$176</f>
        <v>407320</v>
      </c>
      <c r="F8" s="47">
        <f>+'[2]PLAN RASHODA I IZDATAKA'!$F$176</f>
        <v>430000</v>
      </c>
      <c r="G8" s="47">
        <f>+'[2]prorač. '!$L$125</f>
        <v>200576.32</v>
      </c>
      <c r="H8" s="54">
        <f t="shared" ref="H8:H81" si="5">IFERROR(G8/D8,)</f>
        <v>1.3984396145094014</v>
      </c>
      <c r="I8" s="54">
        <f t="shared" ref="I8:I81" si="6">IFERROR(G8/F8,)</f>
        <v>0.4664565581395349</v>
      </c>
      <c r="K8" s="86"/>
    </row>
    <row r="9" spans="1:11" s="85" customFormat="1" ht="25.5" customHeight="1">
      <c r="A9" s="72"/>
      <c r="B9" s="73">
        <v>22</v>
      </c>
      <c r="C9" s="73" t="s">
        <v>226</v>
      </c>
      <c r="D9" s="74">
        <f>+D10</f>
        <v>0</v>
      </c>
      <c r="E9" s="74">
        <f t="shared" ref="E9:G9" si="7">+E10</f>
        <v>0</v>
      </c>
      <c r="F9" s="74">
        <f t="shared" si="7"/>
        <v>0</v>
      </c>
      <c r="G9" s="74">
        <f t="shared" si="7"/>
        <v>0</v>
      </c>
      <c r="H9" s="84">
        <f t="shared" ref="H9:H10" si="8">IFERROR(G9/D9,)</f>
        <v>0</v>
      </c>
      <c r="I9" s="84">
        <f t="shared" ref="I9:I10" si="9">IFERROR(G9/F9,)</f>
        <v>0</v>
      </c>
    </row>
    <row r="10" spans="1:11" s="78" customFormat="1" ht="12.75" customHeight="1">
      <c r="A10" s="79"/>
      <c r="B10" s="46">
        <v>671</v>
      </c>
      <c r="C10" s="46" t="s">
        <v>294</v>
      </c>
      <c r="D10" s="81">
        <f>+'[4]IZVORI FINANCIRANJA'!G9</f>
        <v>0</v>
      </c>
      <c r="E10" s="81">
        <v>0</v>
      </c>
      <c r="F10" s="81">
        <v>0</v>
      </c>
      <c r="G10" s="81">
        <v>0</v>
      </c>
      <c r="H10" s="54">
        <f t="shared" si="8"/>
        <v>0</v>
      </c>
      <c r="I10" s="54">
        <f t="shared" si="9"/>
        <v>0</v>
      </c>
    </row>
    <row r="11" spans="1:11" s="85" customFormat="1" ht="25.5" customHeight="1">
      <c r="A11" s="72"/>
      <c r="B11" s="73">
        <v>25</v>
      </c>
      <c r="C11" s="73" t="s">
        <v>295</v>
      </c>
      <c r="D11" s="74">
        <f t="shared" ref="D11:G11" si="10">SUM(D12:D14)</f>
        <v>146.36000000000001</v>
      </c>
      <c r="E11" s="74">
        <f>SUM(E12:E14)</f>
        <v>600</v>
      </c>
      <c r="F11" s="74">
        <f t="shared" si="10"/>
        <v>1201</v>
      </c>
      <c r="G11" s="74">
        <f t="shared" si="10"/>
        <v>600.05999999999995</v>
      </c>
      <c r="H11" s="84">
        <f t="shared" si="5"/>
        <v>4.0998906805138011</v>
      </c>
      <c r="I11" s="84">
        <f t="shared" si="6"/>
        <v>0.49963363863447124</v>
      </c>
    </row>
    <row r="12" spans="1:11" s="78" customFormat="1" ht="12.75" customHeight="1">
      <c r="A12" s="79"/>
      <c r="B12" s="46">
        <v>641</v>
      </c>
      <c r="C12" s="46" t="s">
        <v>294</v>
      </c>
      <c r="D12" s="81">
        <f>+'[4]IZVORI FINANCIRANJA'!G9</f>
        <v>0</v>
      </c>
      <c r="E12" s="81"/>
      <c r="F12" s="81">
        <f>+'[2]vanpror. prihodi'!$F$10</f>
        <v>1</v>
      </c>
      <c r="G12" s="81">
        <f>+'[3]prihod 000'!$I$21</f>
        <v>0.06</v>
      </c>
      <c r="H12" s="54">
        <f t="shared" si="5"/>
        <v>0</v>
      </c>
      <c r="I12" s="54">
        <f t="shared" si="6"/>
        <v>0.06</v>
      </c>
    </row>
    <row r="13" spans="1:11" s="78" customFormat="1" ht="12.75" customHeight="1">
      <c r="A13" s="79"/>
      <c r="B13" s="46">
        <v>652</v>
      </c>
      <c r="C13" s="46" t="s">
        <v>223</v>
      </c>
      <c r="D13" s="81">
        <f>+'[4]IZVORI FINANCIRANJA'!G10</f>
        <v>7</v>
      </c>
      <c r="E13" s="81">
        <f>+'[2]vanpror. prihodi'!$D$9</f>
        <v>600</v>
      </c>
      <c r="F13" s="81"/>
      <c r="G13" s="81"/>
      <c r="H13" s="54">
        <f t="shared" si="5"/>
        <v>0</v>
      </c>
      <c r="I13" s="54">
        <f t="shared" si="6"/>
        <v>0</v>
      </c>
    </row>
    <row r="14" spans="1:11" s="78" customFormat="1" ht="12.75" customHeight="1">
      <c r="A14" s="79"/>
      <c r="B14" s="46">
        <v>661</v>
      </c>
      <c r="C14" s="46" t="s">
        <v>264</v>
      </c>
      <c r="D14" s="81">
        <f>+'[4]IZVORI FINANCIRANJA'!G11</f>
        <v>139.36000000000001</v>
      </c>
      <c r="E14" s="81"/>
      <c r="F14" s="81">
        <f>+'[2]vanpror. prihodi'!$F$12</f>
        <v>1200</v>
      </c>
      <c r="G14" s="81">
        <f>+'[3]prihod 000'!$I$22</f>
        <v>600</v>
      </c>
      <c r="H14" s="54">
        <f t="shared" si="5"/>
        <v>4.3053960964408722</v>
      </c>
      <c r="I14" s="54">
        <f t="shared" si="6"/>
        <v>0.5</v>
      </c>
    </row>
    <row r="15" spans="1:11" s="85" customFormat="1" ht="25.5" customHeight="1">
      <c r="A15" s="72"/>
      <c r="B15" s="73">
        <v>31</v>
      </c>
      <c r="C15" s="73" t="s">
        <v>296</v>
      </c>
      <c r="D15" s="74">
        <f t="shared" ref="D15:G15" si="11">+D16</f>
        <v>73201.109999999986</v>
      </c>
      <c r="E15" s="74">
        <f>+E16</f>
        <v>147000</v>
      </c>
      <c r="F15" s="74">
        <f t="shared" si="11"/>
        <v>157000</v>
      </c>
      <c r="G15" s="74">
        <f t="shared" si="11"/>
        <v>56870.77</v>
      </c>
      <c r="H15" s="84">
        <f t="shared" si="5"/>
        <v>0.77691130639958883</v>
      </c>
      <c r="I15" s="84">
        <f t="shared" si="6"/>
        <v>0.36223420382165605</v>
      </c>
    </row>
    <row r="16" spans="1:11" s="78" customFormat="1" ht="12.75" customHeight="1">
      <c r="A16" s="79"/>
      <c r="B16" s="46">
        <v>671</v>
      </c>
      <c r="C16" s="46" t="s">
        <v>294</v>
      </c>
      <c r="D16" s="81">
        <f>+'[4]IZVORI FINANCIRANJA'!G13</f>
        <v>73201.109999999986</v>
      </c>
      <c r="E16" s="81">
        <f>+'[2]prorač. '!$D$10</f>
        <v>147000</v>
      </c>
      <c r="F16" s="81">
        <f>+[2]KONSOLIDIRANI!$F$10</f>
        <v>157000</v>
      </c>
      <c r="G16" s="81">
        <f>+'[2]prorač. '!$L$127</f>
        <v>56870.77</v>
      </c>
      <c r="H16" s="54">
        <f t="shared" si="5"/>
        <v>0.77691130639958883</v>
      </c>
      <c r="I16" s="54">
        <f t="shared" si="6"/>
        <v>0.36223420382165605</v>
      </c>
      <c r="K16" s="86"/>
    </row>
    <row r="17" spans="1:11" s="85" customFormat="1" ht="25.5" customHeight="1">
      <c r="A17" s="72"/>
      <c r="B17" s="73">
        <v>42</v>
      </c>
      <c r="C17" s="73" t="s">
        <v>300</v>
      </c>
      <c r="D17" s="74">
        <f>+D18</f>
        <v>172.86</v>
      </c>
      <c r="E17" s="74">
        <f t="shared" ref="E17:G17" si="12">+E18</f>
        <v>250</v>
      </c>
      <c r="F17" s="74">
        <f t="shared" si="12"/>
        <v>250</v>
      </c>
      <c r="G17" s="74">
        <f t="shared" si="12"/>
        <v>194.59476190476198</v>
      </c>
      <c r="H17" s="84">
        <f t="shared" si="5"/>
        <v>1.1257362137264952</v>
      </c>
      <c r="I17" s="84">
        <f t="shared" si="6"/>
        <v>0.77837904761904797</v>
      </c>
    </row>
    <row r="18" spans="1:11" s="78" customFormat="1" ht="12.75" customHeight="1">
      <c r="A18" s="79"/>
      <c r="B18" s="46">
        <v>671</v>
      </c>
      <c r="C18" s="46" t="s">
        <v>294</v>
      </c>
      <c r="D18" s="81">
        <f>+'[4]IZVORI FINANCIRANJA'!G15</f>
        <v>172.86</v>
      </c>
      <c r="E18" s="81">
        <f>+'[2]PLAN RASHODA I IZDATAKA'!$D$179</f>
        <v>250</v>
      </c>
      <c r="F18" s="81">
        <f>+'[2]PLAN RASHODA I IZDATAKA'!$F$179</f>
        <v>250</v>
      </c>
      <c r="G18" s="81">
        <f>+'[2]prorač. '!$L$118</f>
        <v>194.59476190476198</v>
      </c>
      <c r="H18" s="54">
        <f t="shared" si="5"/>
        <v>1.1257362137264952</v>
      </c>
      <c r="I18" s="54">
        <f t="shared" si="6"/>
        <v>0.77837904761904797</v>
      </c>
    </row>
    <row r="19" spans="1:11" s="85" customFormat="1" ht="25.5" customHeight="1">
      <c r="A19" s="72"/>
      <c r="B19" s="73">
        <v>44</v>
      </c>
      <c r="C19" s="73" t="s">
        <v>299</v>
      </c>
      <c r="D19" s="74">
        <f t="shared" ref="D19:G19" si="13">+D20</f>
        <v>76283.540000000008</v>
      </c>
      <c r="E19" s="74">
        <f>+E20</f>
        <v>72400</v>
      </c>
      <c r="F19" s="74">
        <f t="shared" si="13"/>
        <v>56008</v>
      </c>
      <c r="G19" s="74">
        <f t="shared" si="13"/>
        <v>73018.785238095239</v>
      </c>
      <c r="H19" s="84">
        <f t="shared" si="5"/>
        <v>0.95720236945080461</v>
      </c>
      <c r="I19" s="84">
        <f t="shared" si="6"/>
        <v>1.3037206334469225</v>
      </c>
    </row>
    <row r="20" spans="1:11" s="78" customFormat="1" ht="12.75" customHeight="1">
      <c r="A20" s="79"/>
      <c r="B20" s="46">
        <v>671</v>
      </c>
      <c r="C20" s="46" t="s">
        <v>294</v>
      </c>
      <c r="D20" s="81">
        <f>+'[4]IZVORI FINANCIRANJA'!G17</f>
        <v>76283.540000000008</v>
      </c>
      <c r="E20" s="81">
        <f>+'[2]PLAN RASHODA I IZDATAKA'!$D$180</f>
        <v>72400</v>
      </c>
      <c r="F20" s="81">
        <f>+'[2]PLAN RASHODA I IZDATAKA'!$F$180</f>
        <v>56008</v>
      </c>
      <c r="G20" s="81">
        <f>+'[2]prorač. '!$L$129</f>
        <v>73018.785238095239</v>
      </c>
      <c r="H20" s="54">
        <f t="shared" si="5"/>
        <v>0.95720236945080461</v>
      </c>
      <c r="I20" s="54">
        <f t="shared" si="6"/>
        <v>1.3037206334469225</v>
      </c>
      <c r="K20" s="86"/>
    </row>
    <row r="21" spans="1:11" s="78" customFormat="1" ht="25.5" customHeight="1">
      <c r="A21" s="43"/>
      <c r="B21" s="77">
        <v>49</v>
      </c>
      <c r="C21" s="43" t="s">
        <v>303</v>
      </c>
      <c r="D21" s="80">
        <f>+D22</f>
        <v>930484.89</v>
      </c>
      <c r="E21" s="80">
        <f>+E22</f>
        <v>2300000</v>
      </c>
      <c r="F21" s="80">
        <f t="shared" ref="F21:G21" si="14">+F22</f>
        <v>2745000</v>
      </c>
      <c r="G21" s="80">
        <f t="shared" si="14"/>
        <v>1187310.95</v>
      </c>
      <c r="H21" s="54">
        <f t="shared" si="5"/>
        <v>1.2760131440715818</v>
      </c>
      <c r="I21" s="54">
        <f t="shared" si="6"/>
        <v>0.43253586520947174</v>
      </c>
    </row>
    <row r="22" spans="1:11" s="78" customFormat="1" ht="12.75" customHeight="1">
      <c r="A22" s="79"/>
      <c r="B22" s="46">
        <v>636</v>
      </c>
      <c r="C22" s="46" t="s">
        <v>304</v>
      </c>
      <c r="D22" s="81">
        <f>+'[4]IZVORI FINANCIRANJA'!G19</f>
        <v>930484.89</v>
      </c>
      <c r="E22" s="81">
        <f>+'[2]vanpror. prihodi'!$D$13</f>
        <v>2300000</v>
      </c>
      <c r="F22" s="81">
        <f>+'[2]vanpror. prihodi'!$F$13</f>
        <v>2745000</v>
      </c>
      <c r="G22" s="81">
        <f>+'[3]prihod 000'!$I$9</f>
        <v>1187310.95</v>
      </c>
      <c r="H22" s="66">
        <f t="shared" si="5"/>
        <v>1.2760131440715818</v>
      </c>
      <c r="I22" s="66">
        <f t="shared" si="6"/>
        <v>0.43253586520947174</v>
      </c>
    </row>
    <row r="23" spans="1:11" s="78" customFormat="1" ht="25.5" customHeight="1">
      <c r="A23" s="43"/>
      <c r="B23" s="77">
        <v>55</v>
      </c>
      <c r="C23" s="43" t="s">
        <v>297</v>
      </c>
      <c r="D23" s="80">
        <f t="shared" ref="D23:F23" si="15">SUM(D24:D28)</f>
        <v>150265.63</v>
      </c>
      <c r="E23" s="80">
        <f t="shared" si="15"/>
        <v>261750</v>
      </c>
      <c r="F23" s="80">
        <f t="shared" si="15"/>
        <v>304282</v>
      </c>
      <c r="G23" s="80">
        <f>SUM(G24:G28)</f>
        <v>130573.23</v>
      </c>
      <c r="H23" s="54">
        <f t="shared" si="5"/>
        <v>0.86894940646107821</v>
      </c>
      <c r="I23" s="54">
        <f t="shared" si="6"/>
        <v>0.42911913948245378</v>
      </c>
    </row>
    <row r="24" spans="1:11" s="78" customFormat="1" ht="12.75" customHeight="1">
      <c r="A24" s="79"/>
      <c r="B24" s="46">
        <v>634</v>
      </c>
      <c r="C24" s="46" t="s">
        <v>359</v>
      </c>
      <c r="D24" s="47">
        <v>0</v>
      </c>
      <c r="E24" s="47"/>
      <c r="F24" s="47"/>
      <c r="G24" s="47"/>
      <c r="H24" s="66">
        <f t="shared" si="5"/>
        <v>0</v>
      </c>
      <c r="I24" s="66">
        <f t="shared" si="6"/>
        <v>0</v>
      </c>
    </row>
    <row r="25" spans="1:11" s="78" customFormat="1" ht="12.75" customHeight="1">
      <c r="A25" s="79"/>
      <c r="B25" s="46">
        <v>636</v>
      </c>
      <c r="C25" s="46" t="s">
        <v>304</v>
      </c>
      <c r="D25" s="47">
        <f>+'[4]IZVORI FINANCIRANJA'!G21</f>
        <v>96633.67</v>
      </c>
      <c r="E25" s="47">
        <f>+'[2]vanpror. prihodi'!$D$16+'[2]vanpror. prihodi'!$D$17+'[2]vanpror. prihodi'!$D$18</f>
        <v>186700</v>
      </c>
      <c r="F25" s="47">
        <f>+'[2]vanpror. prihodi'!$F$16+'[2]vanpror. prihodi'!$F$17+'[2]vanpror. prihodi'!$F$18</f>
        <v>229212</v>
      </c>
      <c r="G25" s="47">
        <f>+'[2]vanpror. prihodi'!$L$16+'[2]vanpror. prihodi'!$L$17+'[2]vanpror. prihodi'!$L$18</f>
        <v>85266.23</v>
      </c>
      <c r="H25" s="66">
        <f t="shared" si="5"/>
        <v>0.88236563922285061</v>
      </c>
      <c r="I25" s="66">
        <f t="shared" si="6"/>
        <v>0.3719972340017102</v>
      </c>
    </row>
    <row r="26" spans="1:11" s="78" customFormat="1" ht="12.75" customHeight="1">
      <c r="A26" s="79"/>
      <c r="B26" s="46">
        <v>652</v>
      </c>
      <c r="C26" s="46" t="s">
        <v>223</v>
      </c>
      <c r="D26" s="47">
        <f>+'[4]IZVORI FINANCIRANJA'!G22</f>
        <v>53174.85</v>
      </c>
      <c r="E26" s="47">
        <f>+'[2]vanpror. prihodi'!$D$19</f>
        <v>75000</v>
      </c>
      <c r="F26" s="47">
        <f>+'[2]vanpror. prihodi'!$F$19</f>
        <v>75000</v>
      </c>
      <c r="G26" s="47">
        <f>+'[2]vanpror. prihodi'!$L$19+'[2]vanpror. prihodi'!$L$20</f>
        <v>43010.23</v>
      </c>
      <c r="H26" s="66">
        <f t="shared" si="5"/>
        <v>0.80884534700144906</v>
      </c>
      <c r="I26" s="66">
        <f t="shared" si="6"/>
        <v>0.5734697333333334</v>
      </c>
      <c r="K26" s="86"/>
    </row>
    <row r="27" spans="1:11" s="78" customFormat="1" ht="12.75" customHeight="1">
      <c r="A27" s="79"/>
      <c r="B27" s="46">
        <v>663</v>
      </c>
      <c r="C27" s="46" t="s">
        <v>305</v>
      </c>
      <c r="D27" s="47">
        <f>+'[4]IZVORI FINANCIRANJA'!G23</f>
        <v>398.17</v>
      </c>
      <c r="E27" s="47"/>
      <c r="F27" s="47"/>
      <c r="G27" s="47">
        <f>+'[2]vanpror. prihodi'!$L$21+'[2]vanpror. prihodi'!$L$22</f>
        <v>2240.39</v>
      </c>
      <c r="H27" s="66">
        <f t="shared" si="5"/>
        <v>5.6267172313333491</v>
      </c>
      <c r="I27" s="66">
        <f t="shared" si="6"/>
        <v>0</v>
      </c>
    </row>
    <row r="28" spans="1:11" s="78" customFormat="1" ht="12.75" customHeight="1">
      <c r="A28" s="79"/>
      <c r="B28" s="46">
        <v>721</v>
      </c>
      <c r="C28" s="46" t="s">
        <v>266</v>
      </c>
      <c r="D28" s="47">
        <f>+'[4]IZVORI FINANCIRANJA'!G24</f>
        <v>58.94</v>
      </c>
      <c r="E28" s="47">
        <f>+'[2]vanpror. prihodi'!$D$23</f>
        <v>50</v>
      </c>
      <c r="F28" s="47">
        <f>+'[2]vanpror. prihodi'!$F$23</f>
        <v>70</v>
      </c>
      <c r="G28" s="47">
        <f>+'[3]prihod 000'!$I$19</f>
        <v>56.38</v>
      </c>
      <c r="H28" s="66">
        <f t="shared" si="5"/>
        <v>0.95656599932134379</v>
      </c>
      <c r="I28" s="66">
        <f t="shared" si="6"/>
        <v>0.80542857142857149</v>
      </c>
    </row>
    <row r="29" spans="1:11" s="83" customFormat="1" ht="12.75" customHeight="1">
      <c r="A29" s="77"/>
      <c r="B29" s="43">
        <v>29</v>
      </c>
      <c r="C29" s="43" t="str">
        <f>+C83</f>
        <v xml:space="preserve">Višak  </v>
      </c>
      <c r="D29" s="45">
        <f>+D30</f>
        <v>1441.53</v>
      </c>
      <c r="E29" s="45">
        <f t="shared" ref="E29:G29" si="16">+E30</f>
        <v>0</v>
      </c>
      <c r="F29" s="45">
        <f t="shared" si="16"/>
        <v>7887</v>
      </c>
      <c r="G29" s="45">
        <f t="shared" si="16"/>
        <v>7886.9</v>
      </c>
      <c r="H29" s="54">
        <f t="shared" ref="H29" si="17">IFERROR(G29/D29,)</f>
        <v>5.4712007381046526</v>
      </c>
      <c r="I29" s="54">
        <f t="shared" ref="I29" si="18">IFERROR(G29/F29,)</f>
        <v>0.99998732090782294</v>
      </c>
    </row>
    <row r="30" spans="1:11" s="78" customFormat="1" ht="12" customHeight="1">
      <c r="A30" s="79"/>
      <c r="B30" s="46">
        <v>922</v>
      </c>
      <c r="C30" s="46" t="s">
        <v>226</v>
      </c>
      <c r="D30" s="47">
        <f>+'[4]IZVORI FINANCIRANJA'!$G$25</f>
        <v>1441.53</v>
      </c>
      <c r="E30" s="47">
        <f>+'[2]vanpror. prihodi'!$D$25</f>
        <v>0</v>
      </c>
      <c r="F30" s="47">
        <f>+'[2]vanpror. prihodi'!$F$25</f>
        <v>7887</v>
      </c>
      <c r="G30" s="47">
        <f>+'[2]vanpror. prihodi'!$L$25</f>
        <v>7886.9</v>
      </c>
      <c r="H30" s="66">
        <f t="shared" si="5"/>
        <v>5.4712007381046526</v>
      </c>
      <c r="I30" s="66">
        <f t="shared" si="6"/>
        <v>0.99998732090782294</v>
      </c>
    </row>
    <row r="31" spans="1:11" s="63" customFormat="1" ht="25.5" customHeight="1">
      <c r="A31" s="60"/>
      <c r="B31" s="60"/>
      <c r="C31" s="64" t="s">
        <v>301</v>
      </c>
      <c r="D31" s="62">
        <f>+D32+D47+D55+D57+D63+D70+D83+D44+D42</f>
        <v>1349102.14</v>
      </c>
      <c r="E31" s="62">
        <f>+E32+E47+E55+E57+E63+E70+E83+E44+E42</f>
        <v>3189320</v>
      </c>
      <c r="F31" s="62">
        <f t="shared" ref="F31:G31" si="19">+F32+F47+F55+F57+F63+F70+F83+F44+F42</f>
        <v>3701628</v>
      </c>
      <c r="G31" s="62">
        <f t="shared" si="19"/>
        <v>1665542.5799999998</v>
      </c>
      <c r="H31" s="65">
        <f t="shared" si="5"/>
        <v>1.2345563249940439</v>
      </c>
      <c r="I31" s="65">
        <f t="shared" si="6"/>
        <v>0.44994866583027787</v>
      </c>
      <c r="K31" s="98">
        <f>+G31-'Račun prihoda i rashoda'!G88-'Račun prihoda i rashoda'!G39</f>
        <v>0</v>
      </c>
    </row>
    <row r="32" spans="1:11" s="83" customFormat="1" ht="24.95" customHeight="1">
      <c r="A32" s="43"/>
      <c r="B32" s="77">
        <v>11</v>
      </c>
      <c r="C32" s="43" t="s">
        <v>77</v>
      </c>
      <c r="D32" s="82">
        <f>SUM(D33:D41)</f>
        <v>143428.65999999997</v>
      </c>
      <c r="E32" s="82">
        <f t="shared" ref="E32" si="20">SUM(E33:E41)</f>
        <v>407320</v>
      </c>
      <c r="F32" s="82">
        <f t="shared" ref="F32:G32" si="21">SUM(F33:F41)</f>
        <v>430000</v>
      </c>
      <c r="G32" s="82">
        <f t="shared" si="21"/>
        <v>200576.32</v>
      </c>
      <c r="H32" s="54">
        <f t="shared" si="5"/>
        <v>1.3984396145094018</v>
      </c>
      <c r="I32" s="54">
        <f t="shared" si="6"/>
        <v>0.4664565581395349</v>
      </c>
    </row>
    <row r="33" spans="1:11" s="78" customFormat="1">
      <c r="A33" s="79"/>
      <c r="B33" s="46">
        <v>311</v>
      </c>
      <c r="C33" s="46" t="s">
        <v>189</v>
      </c>
      <c r="D33" s="81">
        <f>+'[4]IZVORI FINANCIRANJA'!G28</f>
        <v>113459.4</v>
      </c>
      <c r="E33" s="81">
        <f>+'[2]PLAN RASHODA I IZDATAKA'!$D$79+'[2]PLAN RASHODA I IZDATAKA'!$D$118+'[2]PLAN RASHODA I IZDATAKA'!$D$129</f>
        <v>304500</v>
      </c>
      <c r="F33" s="81">
        <f>+'[2]PLAN RASHODA I IZDATAKA'!$F$79+'[2]PLAN RASHODA I IZDATAKA'!$F$118+'[2]PLAN RASHODA I IZDATAKA'!$F$129</f>
        <v>314500</v>
      </c>
      <c r="G33" s="81">
        <f>+'[2]PLAN RASHODA I IZDATAKA'!$L$79+'[2]PLAN RASHODA I IZDATAKA'!$L$118+'[2]PLAN RASHODA I IZDATAKA'!$L$129</f>
        <v>156255.58000000002</v>
      </c>
      <c r="H33" s="54">
        <f t="shared" si="5"/>
        <v>1.377193780330233</v>
      </c>
      <c r="I33" s="54">
        <f t="shared" si="6"/>
        <v>0.49683809220985697</v>
      </c>
    </row>
    <row r="34" spans="1:11" s="78" customFormat="1">
      <c r="A34" s="79"/>
      <c r="B34" s="46">
        <v>312</v>
      </c>
      <c r="C34" s="46" t="s">
        <v>190</v>
      </c>
      <c r="D34" s="81">
        <f>+'[4]IZVORI FINANCIRANJA'!G29</f>
        <v>4181.84</v>
      </c>
      <c r="E34" s="81">
        <f>+'[2]PLAN RASHODA I IZDATAKA'!$D$80+'[2]PLAN RASHODA I IZDATAKA'!$D$119+'[2]PLAN RASHODA I IZDATAKA'!$D$130</f>
        <v>19700</v>
      </c>
      <c r="F34" s="81">
        <f>+'[2]PLAN RASHODA I IZDATAKA'!$F$80+'[2]PLAN RASHODA I IZDATAKA'!$F$119+'[2]PLAN RASHODA I IZDATAKA'!$F$130</f>
        <v>25700</v>
      </c>
      <c r="G34" s="81">
        <f>+'[2]PLAN RASHODA I IZDATAKA'!$L$80+'[2]PLAN RASHODA I IZDATAKA'!$L$119+'[2]PLAN RASHODA I IZDATAKA'!$L$130</f>
        <v>9633.0400000000009</v>
      </c>
      <c r="H34" s="54">
        <f t="shared" si="5"/>
        <v>2.3035410250033479</v>
      </c>
      <c r="I34" s="54">
        <f t="shared" si="6"/>
        <v>0.37482645914396889</v>
      </c>
    </row>
    <row r="35" spans="1:11" s="78" customFormat="1">
      <c r="A35" s="79"/>
      <c r="B35" s="46">
        <v>313</v>
      </c>
      <c r="C35" s="46" t="s">
        <v>191</v>
      </c>
      <c r="D35" s="81">
        <f>+'[4]IZVORI FINANCIRANJA'!G30</f>
        <v>18930.05</v>
      </c>
      <c r="E35" s="81">
        <f>+'[2]PLAN RASHODA I IZDATAKA'!$D$81+'[2]PLAN RASHODA I IZDATAKA'!$D$120+'[2]PLAN RASHODA I IZDATAKA'!$D$131</f>
        <v>50100</v>
      </c>
      <c r="F35" s="81">
        <f>+'[2]PLAN RASHODA I IZDATAKA'!$F$81+'[2]PLAN RASHODA I IZDATAKA'!$F$120+'[2]PLAN RASHODA I IZDATAKA'!$F$131</f>
        <v>55780</v>
      </c>
      <c r="G35" s="81">
        <f>+'[2]PLAN RASHODA I IZDATAKA'!$L$81+'[2]PLAN RASHODA I IZDATAKA'!$L$120+'[2]PLAN RASHODA I IZDATAKA'!$L$131</f>
        <v>25905.399999999998</v>
      </c>
      <c r="H35" s="54">
        <f t="shared" si="5"/>
        <v>1.3684802734276982</v>
      </c>
      <c r="I35" s="54">
        <f t="shared" si="6"/>
        <v>0.46442093940480456</v>
      </c>
    </row>
    <row r="36" spans="1:11" s="78" customFormat="1">
      <c r="A36" s="79"/>
      <c r="B36" s="46">
        <v>321</v>
      </c>
      <c r="C36" s="46" t="s">
        <v>192</v>
      </c>
      <c r="D36" s="81">
        <f>+'[4]IZVORI FINANCIRANJA'!G31</f>
        <v>6857.37</v>
      </c>
      <c r="E36" s="81">
        <f>+'[2]PLAN RASHODA I IZDATAKA'!$D$34+'[2]PLAN RASHODA I IZDATAKA'!$D$83+'[2]PLAN RASHODA I IZDATAKA'!$D$122+'[2]PLAN RASHODA I IZDATAKA'!$D$133</f>
        <v>23500</v>
      </c>
      <c r="F36" s="81">
        <f>+'[2]PLAN RASHODA I IZDATAKA'!$F$34+'[2]PLAN RASHODA I IZDATAKA'!$F$83+'[2]PLAN RASHODA I IZDATAKA'!$F$122+'[2]PLAN RASHODA I IZDATAKA'!$F$133</f>
        <v>24500</v>
      </c>
      <c r="G36" s="81">
        <f>+'[2]PLAN RASHODA I IZDATAKA'!$L$34+'[2]PLAN RASHODA I IZDATAKA'!$L$83+'[2]PLAN RASHODA I IZDATAKA'!$L$122+'[2]PLAN RASHODA I IZDATAKA'!$L$133</f>
        <v>8116.94</v>
      </c>
      <c r="H36" s="54">
        <f t="shared" si="5"/>
        <v>1.1836812072266771</v>
      </c>
      <c r="I36" s="54">
        <f t="shared" si="6"/>
        <v>0.33130367346938772</v>
      </c>
    </row>
    <row r="37" spans="1:11" s="78" customFormat="1" ht="12.75" customHeight="1">
      <c r="A37" s="79"/>
      <c r="B37" s="46">
        <v>322</v>
      </c>
      <c r="C37" s="46" t="s">
        <v>193</v>
      </c>
      <c r="D37" s="81">
        <f>+'[4]IZVORI FINANCIRANJA'!G32</f>
        <v>0</v>
      </c>
      <c r="E37" s="81">
        <f>+'[2]PLAN RASHODA I IZDATAKA'!$D$35+'[2]PLAN RASHODA I IZDATAKA'!$D$84+'[2]PLAN RASHODA I IZDATAKA'!$D$123</f>
        <v>3520</v>
      </c>
      <c r="F37" s="81">
        <f>+'[2]PLAN RASHODA I IZDATAKA'!$F$35+'[2]PLAN RASHODA I IZDATAKA'!$F$84+'[2]PLAN RASHODA I IZDATAKA'!$F$123</f>
        <v>3520</v>
      </c>
      <c r="G37" s="81">
        <f>+'[2]PLAN RASHODA I IZDATAKA'!$L$35+'[2]PLAN RASHODA I IZDATAKA'!$L$84+'[2]PLAN RASHODA I IZDATAKA'!$L$123</f>
        <v>0</v>
      </c>
      <c r="H37" s="54">
        <f t="shared" si="5"/>
        <v>0</v>
      </c>
      <c r="I37" s="54">
        <f t="shared" si="6"/>
        <v>0</v>
      </c>
    </row>
    <row r="38" spans="1:11" s="78" customFormat="1" ht="12.75" customHeight="1">
      <c r="A38" s="46"/>
      <c r="B38" s="79">
        <v>323</v>
      </c>
      <c r="C38" s="46" t="s">
        <v>194</v>
      </c>
      <c r="D38" s="81">
        <f>+'[4]IZVORI FINANCIRANJA'!G33</f>
        <v>0</v>
      </c>
      <c r="E38" s="81"/>
      <c r="F38" s="81"/>
      <c r="G38" s="81"/>
      <c r="H38" s="54">
        <f t="shared" si="5"/>
        <v>0</v>
      </c>
      <c r="I38" s="54">
        <f t="shared" si="6"/>
        <v>0</v>
      </c>
    </row>
    <row r="39" spans="1:11" s="78" customFormat="1" ht="12.75" customHeight="1">
      <c r="A39" s="79"/>
      <c r="B39" s="46">
        <v>329</v>
      </c>
      <c r="C39" s="46" t="s">
        <v>70</v>
      </c>
      <c r="D39" s="81">
        <f>+'[4]IZVORI FINANCIRANJA'!G34</f>
        <v>0</v>
      </c>
      <c r="E39" s="81"/>
      <c r="F39" s="81"/>
      <c r="G39" s="81"/>
      <c r="H39" s="54">
        <f t="shared" ref="H39" si="22">IFERROR(G39/D39,)</f>
        <v>0</v>
      </c>
      <c r="I39" s="54">
        <f t="shared" ref="I39" si="23">IFERROR(G39/F39,)</f>
        <v>0</v>
      </c>
      <c r="K39" s="86"/>
    </row>
    <row r="40" spans="1:11" s="78" customFormat="1" ht="12.75" customHeight="1">
      <c r="A40" s="79"/>
      <c r="B40" s="46">
        <v>343</v>
      </c>
      <c r="C40" s="46" t="s">
        <v>195</v>
      </c>
      <c r="D40" s="81">
        <f>+'[4]IZVORI FINANCIRANJA'!G35</f>
        <v>0</v>
      </c>
      <c r="E40" s="81"/>
      <c r="F40" s="81"/>
      <c r="G40" s="81"/>
      <c r="H40" s="54">
        <f t="shared" si="5"/>
        <v>0</v>
      </c>
      <c r="I40" s="54">
        <f t="shared" si="6"/>
        <v>0</v>
      </c>
    </row>
    <row r="41" spans="1:11" s="78" customFormat="1" ht="12.75" customHeight="1">
      <c r="A41" s="79"/>
      <c r="B41" s="46">
        <v>372</v>
      </c>
      <c r="C41" s="46" t="s">
        <v>306</v>
      </c>
      <c r="D41" s="81">
        <f>+'[4]IZVORI FINANCIRANJA'!G36</f>
        <v>0</v>
      </c>
      <c r="E41" s="81">
        <f>+'[2]PLAN RASHODA I IZDATAKA'!$D$39</f>
        <v>6000</v>
      </c>
      <c r="F41" s="81">
        <f>+'[2]PLAN RASHODA I IZDATAKA'!$F$39</f>
        <v>6000</v>
      </c>
      <c r="G41" s="81">
        <f>+'[2]PLAN RASHODA I IZDATAKA'!$L$39</f>
        <v>665.36</v>
      </c>
      <c r="H41" s="54">
        <f t="shared" ref="H41" si="24">IFERROR(G41/D41,)</f>
        <v>0</v>
      </c>
      <c r="I41" s="54">
        <f t="shared" ref="I41" si="25">IFERROR(G41/F41,)</f>
        <v>0.11089333333333333</v>
      </c>
    </row>
    <row r="42" spans="1:11" s="85" customFormat="1" ht="25.5" customHeight="1">
      <c r="A42" s="72"/>
      <c r="B42" s="73">
        <v>22</v>
      </c>
      <c r="C42" s="73" t="s">
        <v>226</v>
      </c>
      <c r="D42" s="74">
        <f>+D43</f>
        <v>0</v>
      </c>
      <c r="E42" s="74">
        <f t="shared" ref="E42:G42" si="26">+E43</f>
        <v>0</v>
      </c>
      <c r="F42" s="74">
        <f t="shared" si="26"/>
        <v>0</v>
      </c>
      <c r="G42" s="74">
        <f t="shared" si="26"/>
        <v>0</v>
      </c>
      <c r="H42" s="84">
        <f t="shared" ref="H42:H43" si="27">IFERROR(G42/D42,)</f>
        <v>0</v>
      </c>
      <c r="I42" s="84">
        <f t="shared" ref="I42:I43" si="28">IFERROR(G42/F42,)</f>
        <v>0</v>
      </c>
    </row>
    <row r="43" spans="1:11" s="78" customFormat="1" ht="12.75" customHeight="1">
      <c r="A43" s="79"/>
      <c r="B43" s="46">
        <v>311</v>
      </c>
      <c r="C43" s="46" t="s">
        <v>189</v>
      </c>
      <c r="D43" s="81"/>
      <c r="E43" s="81"/>
      <c r="F43" s="81"/>
      <c r="G43" s="81"/>
      <c r="H43" s="54">
        <f t="shared" si="27"/>
        <v>0</v>
      </c>
      <c r="I43" s="54">
        <f t="shared" si="28"/>
        <v>0</v>
      </c>
    </row>
    <row r="44" spans="1:11" s="85" customFormat="1" ht="25.5" customHeight="1">
      <c r="A44" s="72"/>
      <c r="B44" s="73">
        <v>25</v>
      </c>
      <c r="C44" s="73" t="s">
        <v>308</v>
      </c>
      <c r="D44" s="74">
        <f>+D45+D46</f>
        <v>0</v>
      </c>
      <c r="E44" s="74">
        <f t="shared" ref="E44" si="29">+E45+E46</f>
        <v>600</v>
      </c>
      <c r="F44" s="74">
        <f t="shared" ref="F44:G44" si="30">+F45+F46</f>
        <v>1201</v>
      </c>
      <c r="G44" s="74">
        <f t="shared" si="30"/>
        <v>211.45</v>
      </c>
      <c r="H44" s="84">
        <f t="shared" ref="H44:H45" si="31">IFERROR(G44/D44,)</f>
        <v>0</v>
      </c>
      <c r="I44" s="84">
        <f t="shared" ref="I44:I45" si="32">IFERROR(G44/F44,)</f>
        <v>0.17606161532056619</v>
      </c>
    </row>
    <row r="45" spans="1:11" s="78" customFormat="1" ht="12.75" customHeight="1">
      <c r="A45" s="79"/>
      <c r="B45" s="46">
        <v>422</v>
      </c>
      <c r="C45" s="46" t="s">
        <v>197</v>
      </c>
      <c r="D45" s="81"/>
      <c r="E45" s="81"/>
      <c r="F45" s="81"/>
      <c r="G45" s="81"/>
      <c r="H45" s="54">
        <f t="shared" si="31"/>
        <v>0</v>
      </c>
      <c r="I45" s="54">
        <f t="shared" si="32"/>
        <v>0</v>
      </c>
    </row>
    <row r="46" spans="1:11" s="78" customFormat="1" ht="12.75" customHeight="1">
      <c r="A46" s="79"/>
      <c r="B46" s="46">
        <v>424</v>
      </c>
      <c r="C46" s="46" t="s">
        <v>112</v>
      </c>
      <c r="D46" s="81"/>
      <c r="E46" s="81">
        <f>+'[2]PLAN RASHODA I IZDATAKA'!$D$171</f>
        <v>600</v>
      </c>
      <c r="F46" s="81">
        <f>+'[2]PLAN RASHODA I IZDATAKA'!$F$171</f>
        <v>1201</v>
      </c>
      <c r="G46" s="81">
        <f>+'[2]PLAN RASHODA I IZDATAKA'!$L$171</f>
        <v>211.45</v>
      </c>
      <c r="H46" s="54">
        <f t="shared" ref="H46" si="33">IFERROR(G46/D46,)</f>
        <v>0</v>
      </c>
      <c r="I46" s="54">
        <f t="shared" ref="I46" si="34">IFERROR(G46/F46,)</f>
        <v>0.17606161532056619</v>
      </c>
    </row>
    <row r="47" spans="1:11" s="85" customFormat="1" ht="25.5" customHeight="1">
      <c r="A47" s="72"/>
      <c r="B47" s="73">
        <v>31</v>
      </c>
      <c r="C47" s="73" t="s">
        <v>296</v>
      </c>
      <c r="D47" s="74">
        <f>SUM(D48:D54)</f>
        <v>73201.109999999986</v>
      </c>
      <c r="E47" s="74">
        <f t="shared" ref="E47" si="35">SUM(E48:E54)</f>
        <v>147000</v>
      </c>
      <c r="F47" s="74">
        <f t="shared" ref="F47:G47" si="36">SUM(F48:F54)</f>
        <v>157000</v>
      </c>
      <c r="G47" s="74">
        <f t="shared" si="36"/>
        <v>56870.770000000004</v>
      </c>
      <c r="H47" s="84">
        <f t="shared" si="5"/>
        <v>0.77691130639958894</v>
      </c>
      <c r="I47" s="84">
        <f t="shared" si="6"/>
        <v>0.36223420382165605</v>
      </c>
    </row>
    <row r="48" spans="1:11" s="78" customFormat="1" ht="12.75" customHeight="1">
      <c r="A48" s="79"/>
      <c r="B48" s="46">
        <v>321</v>
      </c>
      <c r="C48" s="46" t="s">
        <v>192</v>
      </c>
      <c r="D48" s="81">
        <f>+'[4]IZVORI FINANCIRANJA'!G41</f>
        <v>6685.1</v>
      </c>
      <c r="E48" s="81">
        <f>+'[2]PLAN RASHODA I IZDATAKA'!$D$10</f>
        <v>9980</v>
      </c>
      <c r="F48" s="81">
        <f>+'[2]PLAN RASHODA I IZDATAKA'!$F$10</f>
        <v>9980</v>
      </c>
      <c r="G48" s="81">
        <f>+'[2]PLAN RASHODA I IZDATAKA'!$L$10</f>
        <v>4536.55</v>
      </c>
      <c r="H48" s="54">
        <f t="shared" si="5"/>
        <v>0.67860615398423363</v>
      </c>
      <c r="I48" s="54">
        <f t="shared" si="6"/>
        <v>0.45456412825651304</v>
      </c>
    </row>
    <row r="49" spans="1:9" s="78" customFormat="1" ht="12.75" customHeight="1">
      <c r="A49" s="79"/>
      <c r="B49" s="46">
        <v>322</v>
      </c>
      <c r="C49" s="46" t="s">
        <v>193</v>
      </c>
      <c r="D49" s="81">
        <f>+'[4]IZVORI FINANCIRANJA'!G42</f>
        <v>25639.75</v>
      </c>
      <c r="E49" s="81">
        <f>+'[2]PLAN RASHODA I IZDATAKA'!$D$11</f>
        <v>57580</v>
      </c>
      <c r="F49" s="81">
        <f>+'[2]PLAN RASHODA I IZDATAKA'!$F$11</f>
        <v>57580</v>
      </c>
      <c r="G49" s="81">
        <f>+'[2]PLAN RASHODA I IZDATAKA'!$L$11</f>
        <v>22307.27</v>
      </c>
      <c r="H49" s="54">
        <f t="shared" si="5"/>
        <v>0.87002681383398828</v>
      </c>
      <c r="I49" s="54">
        <f t="shared" si="6"/>
        <v>0.3874135116359847</v>
      </c>
    </row>
    <row r="50" spans="1:9" s="78" customFormat="1" ht="12.75" customHeight="1">
      <c r="A50" s="79"/>
      <c r="B50" s="79">
        <v>323</v>
      </c>
      <c r="C50" s="46" t="s">
        <v>194</v>
      </c>
      <c r="D50" s="81">
        <f>+'[4]IZVORI FINANCIRANJA'!G43</f>
        <v>38304.449999999997</v>
      </c>
      <c r="E50" s="81">
        <f>+'[2]PLAN RASHODA I IZDATAKA'!$D$12</f>
        <v>74110</v>
      </c>
      <c r="F50" s="81">
        <f>+'[2]PLAN RASHODA I IZDATAKA'!$F$12</f>
        <v>83910</v>
      </c>
      <c r="G50" s="81">
        <f>+'[2]PLAN RASHODA I IZDATAKA'!$L$12</f>
        <v>28018.840000000004</v>
      </c>
      <c r="H50" s="54">
        <f t="shared" si="5"/>
        <v>0.73147741319872772</v>
      </c>
      <c r="I50" s="54">
        <f t="shared" si="6"/>
        <v>0.3339153855321178</v>
      </c>
    </row>
    <row r="51" spans="1:9" s="78" customFormat="1" ht="12.75" customHeight="1">
      <c r="A51" s="79"/>
      <c r="B51" s="46">
        <v>324</v>
      </c>
      <c r="C51" s="46" t="s">
        <v>206</v>
      </c>
      <c r="D51" s="81">
        <f>+'[4]IZVORI FINANCIRANJA'!G44</f>
        <v>2028.97</v>
      </c>
      <c r="E51" s="81">
        <f>+'[2]PLAN RASHODA I IZDATAKA'!$D$13</f>
        <v>0</v>
      </c>
      <c r="F51" s="81">
        <f>+'[2]PLAN RASHODA I IZDATAKA'!$F$13</f>
        <v>0</v>
      </c>
      <c r="G51" s="81">
        <f>+'[2]PLAN RASHODA I IZDATAKA'!$L$13</f>
        <v>0</v>
      </c>
      <c r="H51" s="54">
        <f t="shared" si="5"/>
        <v>0</v>
      </c>
      <c r="I51" s="54">
        <f t="shared" si="6"/>
        <v>0</v>
      </c>
    </row>
    <row r="52" spans="1:9" s="78" customFormat="1" ht="12.75" customHeight="1">
      <c r="A52" s="46"/>
      <c r="B52" s="79">
        <v>329</v>
      </c>
      <c r="C52" s="46" t="s">
        <v>70</v>
      </c>
      <c r="D52" s="81">
        <f>+'[4]IZVORI FINANCIRANJA'!G45</f>
        <v>0</v>
      </c>
      <c r="E52" s="81">
        <f>+'[2]PLAN RASHODA I IZDATAKA'!$D$14</f>
        <v>4030</v>
      </c>
      <c r="F52" s="81">
        <f>+'[2]PLAN RASHODA I IZDATAKA'!$F$14</f>
        <v>4030</v>
      </c>
      <c r="G52" s="81">
        <f>+'[2]PLAN RASHODA I IZDATAKA'!$L$14</f>
        <v>1344.88</v>
      </c>
      <c r="H52" s="54">
        <f>IFERROR(G52/D52,)</f>
        <v>0</v>
      </c>
      <c r="I52" s="54">
        <f>IFERROR(G52/F52,)</f>
        <v>0.33371712158808936</v>
      </c>
    </row>
    <row r="53" spans="1:9" s="78" customFormat="1" ht="12.75" customHeight="1">
      <c r="A53" s="79"/>
      <c r="B53" s="46">
        <v>343</v>
      </c>
      <c r="C53" s="46" t="s">
        <v>195</v>
      </c>
      <c r="D53" s="81">
        <f>+'[4]IZVORI FINANCIRANJA'!G46</f>
        <v>542.84</v>
      </c>
      <c r="E53" s="81">
        <f>+'[2]PLAN RASHODA I IZDATAKA'!$D$16</f>
        <v>1300</v>
      </c>
      <c r="F53" s="81">
        <f>+'[2]PLAN RASHODA I IZDATAKA'!$F$16</f>
        <v>1500</v>
      </c>
      <c r="G53" s="81">
        <f>+'[2]PLAN RASHODA I IZDATAKA'!$L$16</f>
        <v>663.23</v>
      </c>
      <c r="H53" s="54">
        <f t="shared" si="5"/>
        <v>1.2217780561491416</v>
      </c>
      <c r="I53" s="54">
        <f t="shared" si="6"/>
        <v>0.44215333333333334</v>
      </c>
    </row>
    <row r="54" spans="1:9" s="78" customFormat="1" ht="12.75" customHeight="1">
      <c r="A54" s="79"/>
      <c r="B54" s="46">
        <v>422</v>
      </c>
      <c r="C54" s="46" t="s">
        <v>197</v>
      </c>
      <c r="D54" s="81">
        <f>+'[4]IZVORI FINANCIRANJA'!G47</f>
        <v>0</v>
      </c>
      <c r="E54" s="81"/>
      <c r="F54" s="81"/>
      <c r="G54" s="81"/>
      <c r="H54" s="54">
        <f t="shared" si="5"/>
        <v>0</v>
      </c>
      <c r="I54" s="54">
        <f t="shared" si="6"/>
        <v>0</v>
      </c>
    </row>
    <row r="55" spans="1:9" s="85" customFormat="1" ht="25.5" customHeight="1">
      <c r="A55" s="72"/>
      <c r="B55" s="73">
        <v>42</v>
      </c>
      <c r="C55" s="73" t="s">
        <v>300</v>
      </c>
      <c r="D55" s="74">
        <f>+D56</f>
        <v>172.86</v>
      </c>
      <c r="E55" s="74">
        <f t="shared" ref="E55:G55" si="37">+E56</f>
        <v>250</v>
      </c>
      <c r="F55" s="74">
        <f t="shared" si="37"/>
        <v>250</v>
      </c>
      <c r="G55" s="74">
        <f t="shared" si="37"/>
        <v>194.59476190476198</v>
      </c>
      <c r="H55" s="84">
        <f t="shared" si="5"/>
        <v>1.1257362137264952</v>
      </c>
      <c r="I55" s="84">
        <f t="shared" si="6"/>
        <v>0.77837904761904797</v>
      </c>
    </row>
    <row r="56" spans="1:9" s="78" customFormat="1">
      <c r="A56" s="79"/>
      <c r="B56" s="46">
        <v>322</v>
      </c>
      <c r="C56" s="46" t="s">
        <v>193</v>
      </c>
      <c r="D56" s="81">
        <f>+'[4]IZVORI FINANCIRANJA'!$G$49</f>
        <v>172.86</v>
      </c>
      <c r="E56" s="81">
        <f>+'[2]PLAN RASHODA I IZDATAKA'!$D$159</f>
        <v>250</v>
      </c>
      <c r="F56" s="81">
        <f>+'[2]PLAN RASHODA I IZDATAKA'!$F$159</f>
        <v>250</v>
      </c>
      <c r="G56" s="81">
        <f>+'[2]PLAN RASHODA I IZDATAKA'!$L$159</f>
        <v>194.59476190476198</v>
      </c>
      <c r="H56" s="66">
        <f t="shared" si="5"/>
        <v>1.1257362137264952</v>
      </c>
      <c r="I56" s="66">
        <f t="shared" si="6"/>
        <v>0.77837904761904797</v>
      </c>
    </row>
    <row r="57" spans="1:9" s="85" customFormat="1" ht="25.5" customHeight="1">
      <c r="A57" s="72"/>
      <c r="B57" s="73">
        <v>44</v>
      </c>
      <c r="C57" s="73" t="s">
        <v>299</v>
      </c>
      <c r="D57" s="74">
        <f>SUM(D58:D62)</f>
        <v>76283.540000000008</v>
      </c>
      <c r="E57" s="74">
        <f t="shared" ref="E57" si="38">SUM(E58:E62)</f>
        <v>72400</v>
      </c>
      <c r="F57" s="74">
        <f t="shared" ref="F57:G57" si="39">SUM(F58:F62)</f>
        <v>56008</v>
      </c>
      <c r="G57" s="74">
        <f t="shared" si="39"/>
        <v>73018.785238095239</v>
      </c>
      <c r="H57" s="84">
        <f t="shared" si="5"/>
        <v>0.95720236945080461</v>
      </c>
      <c r="I57" s="84">
        <f t="shared" si="6"/>
        <v>1.3037206334469225</v>
      </c>
    </row>
    <row r="58" spans="1:9" s="78" customFormat="1" ht="12.75" customHeight="1">
      <c r="A58" s="46"/>
      <c r="B58" s="79">
        <v>311</v>
      </c>
      <c r="C58" s="46" t="s">
        <v>189</v>
      </c>
      <c r="D58" s="81">
        <f>+'[4]IZVORI FINANCIRANJA'!G51</f>
        <v>54112.72</v>
      </c>
      <c r="E58" s="81">
        <f>+'[2]PLAN RASHODA I IZDATAKA'!$D$137</f>
        <v>50000</v>
      </c>
      <c r="F58" s="81">
        <f>+'[2]PLAN RASHODA I IZDATAKA'!$F$137</f>
        <v>40000</v>
      </c>
      <c r="G58" s="81">
        <f>+'[2]PLAN RASHODA I IZDATAKA'!$L$137</f>
        <v>54221.43</v>
      </c>
      <c r="H58" s="54">
        <f t="shared" si="5"/>
        <v>1.0020089546413486</v>
      </c>
      <c r="I58" s="54">
        <f t="shared" si="6"/>
        <v>1.35553575</v>
      </c>
    </row>
    <row r="59" spans="1:9" s="78" customFormat="1" ht="12.75" customHeight="1">
      <c r="A59" s="46"/>
      <c r="B59" s="79">
        <v>312</v>
      </c>
      <c r="C59" s="46" t="s">
        <v>190</v>
      </c>
      <c r="D59" s="81">
        <f>+'[4]IZVORI FINANCIRANJA'!G52</f>
        <v>6000</v>
      </c>
      <c r="E59" s="81">
        <f>+'[2]PLAN RASHODA I IZDATAKA'!$D$138</f>
        <v>0</v>
      </c>
      <c r="F59" s="81">
        <f>+'[2]PLAN RASHODA I IZDATAKA'!$F$138</f>
        <v>0</v>
      </c>
      <c r="G59" s="81">
        <f>+'[2]PLAN RASHODA I IZDATAKA'!$L$138</f>
        <v>4300</v>
      </c>
      <c r="H59" s="54">
        <f t="shared" si="5"/>
        <v>0.71666666666666667</v>
      </c>
      <c r="I59" s="54">
        <f t="shared" si="6"/>
        <v>0</v>
      </c>
    </row>
    <row r="60" spans="1:9" s="78" customFormat="1" ht="12.75" customHeight="1">
      <c r="A60" s="46"/>
      <c r="B60" s="79">
        <v>313</v>
      </c>
      <c r="C60" s="46" t="s">
        <v>191</v>
      </c>
      <c r="D60" s="81">
        <f>+'[4]IZVORI FINANCIRANJA'!G53</f>
        <v>8755.41</v>
      </c>
      <c r="E60" s="81">
        <f>+'[2]PLAN RASHODA I IZDATAKA'!$D$139</f>
        <v>17400</v>
      </c>
      <c r="F60" s="81">
        <f>+'[2]PLAN RASHODA I IZDATAKA'!$F$139</f>
        <v>11718</v>
      </c>
      <c r="G60" s="81">
        <f>+'[2]PLAN RASHODA I IZDATAKA'!$L$139</f>
        <v>8946.51</v>
      </c>
      <c r="H60" s="54">
        <f t="shared" si="5"/>
        <v>1.0218265049837758</v>
      </c>
      <c r="I60" s="54">
        <f t="shared" si="6"/>
        <v>0.76348438300051202</v>
      </c>
    </row>
    <row r="61" spans="1:9" s="78" customFormat="1" ht="12.75" customHeight="1">
      <c r="A61" s="46"/>
      <c r="B61" s="79">
        <v>321</v>
      </c>
      <c r="C61" s="46" t="s">
        <v>192</v>
      </c>
      <c r="D61" s="81">
        <f>+'[4]IZVORI FINANCIRANJA'!G54</f>
        <v>3958.1600000000003</v>
      </c>
      <c r="E61" s="81">
        <f>+'[2]PLAN RASHODA I IZDATAKA'!$D$141</f>
        <v>0</v>
      </c>
      <c r="F61" s="81">
        <f>+'[2]PLAN RASHODA I IZDATAKA'!$F$141</f>
        <v>0</v>
      </c>
      <c r="G61" s="81">
        <f>+'[2]PLAN RASHODA I IZDATAKA'!$L$141</f>
        <v>1658.95</v>
      </c>
      <c r="H61" s="54">
        <f t="shared" si="5"/>
        <v>0.41912151100511347</v>
      </c>
      <c r="I61" s="54">
        <f t="shared" si="6"/>
        <v>0</v>
      </c>
    </row>
    <row r="62" spans="1:9" s="78" customFormat="1">
      <c r="A62" s="79"/>
      <c r="B62" s="46">
        <v>322</v>
      </c>
      <c r="C62" s="46" t="s">
        <v>193</v>
      </c>
      <c r="D62" s="81">
        <f>+'[4]IZVORI FINANCIRANJA'!G55</f>
        <v>3457.25</v>
      </c>
      <c r="E62" s="81">
        <f>+'[2]PLAN RASHODA I IZDATAKA'!$D$158</f>
        <v>5000</v>
      </c>
      <c r="F62" s="81">
        <f>+'[2]PLAN RASHODA I IZDATAKA'!$F$158</f>
        <v>4290</v>
      </c>
      <c r="G62" s="81">
        <f>+'[2]PLAN RASHODA I IZDATAKA'!$L$158</f>
        <v>3891.8952380952378</v>
      </c>
      <c r="H62" s="66">
        <f t="shared" si="5"/>
        <v>1.125719932922189</v>
      </c>
      <c r="I62" s="66">
        <f t="shared" si="6"/>
        <v>0.90720168720168715</v>
      </c>
    </row>
    <row r="63" spans="1:9" s="85" customFormat="1" ht="25.5" customHeight="1">
      <c r="A63" s="72"/>
      <c r="B63" s="73">
        <v>49</v>
      </c>
      <c r="C63" s="73" t="s">
        <v>298</v>
      </c>
      <c r="D63" s="74">
        <f>SUM(D64:D69)</f>
        <v>930484.8899999999</v>
      </c>
      <c r="E63" s="74">
        <f t="shared" ref="E63" si="40">SUM(E64:E69)</f>
        <v>2300000</v>
      </c>
      <c r="F63" s="74">
        <f t="shared" ref="F63:G63" si="41">SUM(F64:F69)</f>
        <v>2745000</v>
      </c>
      <c r="G63" s="74">
        <f t="shared" si="41"/>
        <v>1187310.95</v>
      </c>
      <c r="H63" s="84">
        <f t="shared" si="5"/>
        <v>1.2760131440715821</v>
      </c>
      <c r="I63" s="84">
        <f t="shared" si="6"/>
        <v>0.43253586520947174</v>
      </c>
    </row>
    <row r="64" spans="1:9" s="78" customFormat="1" ht="12.75" customHeight="1">
      <c r="A64" s="79"/>
      <c r="B64" s="46">
        <v>311</v>
      </c>
      <c r="C64" s="46" t="s">
        <v>189</v>
      </c>
      <c r="D64" s="81">
        <f>+'[4]IZVORI FINANCIRANJA'!G57</f>
        <v>757721.96</v>
      </c>
      <c r="E64" s="81">
        <f>+'[2]PLAN RASHODA I IZDATAKA'!$D$20</f>
        <v>1880000</v>
      </c>
      <c r="F64" s="81">
        <f>+'[2]PLAN RASHODA I IZDATAKA'!$F$20</f>
        <v>2300000</v>
      </c>
      <c r="G64" s="81">
        <f>+'[2]PLAN RASHODA I IZDATAKA'!$L$20</f>
        <v>966379.52000000002</v>
      </c>
      <c r="H64" s="66">
        <f t="shared" si="5"/>
        <v>1.2753748353815693</v>
      </c>
      <c r="I64" s="66">
        <f t="shared" si="6"/>
        <v>0.42016500869565221</v>
      </c>
    </row>
    <row r="65" spans="1:9" s="78" customFormat="1" ht="12.75" customHeight="1">
      <c r="A65" s="79"/>
      <c r="B65" s="46">
        <v>312</v>
      </c>
      <c r="C65" s="46" t="s">
        <v>190</v>
      </c>
      <c r="D65" s="81">
        <f>+'[4]IZVORI FINANCIRANJA'!G58</f>
        <v>30243.95</v>
      </c>
      <c r="E65" s="81">
        <f>+'[2]PLAN RASHODA I IZDATAKA'!$D$21</f>
        <v>79000</v>
      </c>
      <c r="F65" s="81">
        <f>+'[2]PLAN RASHODA I IZDATAKA'!$F$21</f>
        <v>79000</v>
      </c>
      <c r="G65" s="81">
        <f>+'[2]PLAN RASHODA I IZDATAKA'!$L$21</f>
        <v>41745.86</v>
      </c>
      <c r="H65" s="66">
        <f t="shared" si="5"/>
        <v>1.3803044906501962</v>
      </c>
      <c r="I65" s="66">
        <f t="shared" si="6"/>
        <v>0.52842860759493671</v>
      </c>
    </row>
    <row r="66" spans="1:9" s="78" customFormat="1" ht="12.75" customHeight="1">
      <c r="A66" s="79"/>
      <c r="B66" s="46">
        <v>313</v>
      </c>
      <c r="C66" s="46" t="s">
        <v>191</v>
      </c>
      <c r="D66" s="81">
        <f>+'[4]IZVORI FINANCIRANJA'!G59</f>
        <v>123045.2</v>
      </c>
      <c r="E66" s="81">
        <f>+'[2]PLAN RASHODA I IZDATAKA'!$D$22</f>
        <v>307000</v>
      </c>
      <c r="F66" s="81">
        <f>+'[2]PLAN RASHODA I IZDATAKA'!$F$22</f>
        <v>332000</v>
      </c>
      <c r="G66" s="81">
        <f>+'[2]PLAN RASHODA I IZDATAKA'!$L$22</f>
        <v>159643.5</v>
      </c>
      <c r="H66" s="66">
        <f t="shared" si="5"/>
        <v>1.2974378521063805</v>
      </c>
      <c r="I66" s="66">
        <f t="shared" si="6"/>
        <v>0.48085391566265062</v>
      </c>
    </row>
    <row r="67" spans="1:9" s="78" customFormat="1" ht="12.75" customHeight="1">
      <c r="A67" s="79"/>
      <c r="B67" s="46">
        <v>321</v>
      </c>
      <c r="C67" s="46" t="s">
        <v>192</v>
      </c>
      <c r="D67" s="81">
        <f>+'[4]IZVORI FINANCIRANJA'!G60</f>
        <v>17000.5</v>
      </c>
      <c r="E67" s="81">
        <f>+'[2]PLAN RASHODA I IZDATAKA'!$D$24</f>
        <v>29000</v>
      </c>
      <c r="F67" s="81">
        <f>+'[2]PLAN RASHODA I IZDATAKA'!$F$24</f>
        <v>29000</v>
      </c>
      <c r="G67" s="81">
        <f>+'[2]PLAN RASHODA I IZDATAKA'!$L$24</f>
        <v>16938.07</v>
      </c>
      <c r="H67" s="66">
        <f t="shared" ref="H67:H68" si="42">IFERROR(G67/D67,)</f>
        <v>0.99632775506602744</v>
      </c>
      <c r="I67" s="66">
        <f t="shared" ref="I67:I68" si="43">IFERROR(G67/F67,)</f>
        <v>0.58407137931034481</v>
      </c>
    </row>
    <row r="68" spans="1:9" s="78" customFormat="1" ht="12.75" customHeight="1">
      <c r="A68" s="79"/>
      <c r="B68" s="46">
        <v>329</v>
      </c>
      <c r="C68" s="46" t="s">
        <v>70</v>
      </c>
      <c r="D68" s="81">
        <f>+'[4]IZVORI FINANCIRANJA'!G61</f>
        <v>2473.2800000000002</v>
      </c>
      <c r="E68" s="81">
        <f>+'[2]PLAN RASHODA I IZDATAKA'!$D$27</f>
        <v>5000</v>
      </c>
      <c r="F68" s="81">
        <f>+'[2]PLAN RASHODA I IZDATAKA'!$F$27</f>
        <v>5000</v>
      </c>
      <c r="G68" s="81">
        <f>+'[2]PLAN RASHODA I IZDATAKA'!$L$27</f>
        <v>2604</v>
      </c>
      <c r="H68" s="66">
        <f t="shared" si="42"/>
        <v>1.0528528917065596</v>
      </c>
      <c r="I68" s="66">
        <f t="shared" si="43"/>
        <v>0.52080000000000004</v>
      </c>
    </row>
    <row r="69" spans="1:9" s="78" customFormat="1" ht="12.75" customHeight="1">
      <c r="A69" s="79"/>
      <c r="B69" s="46">
        <v>343</v>
      </c>
      <c r="C69" s="46" t="s">
        <v>195</v>
      </c>
      <c r="D69" s="81">
        <f>+'[4]IZVORI FINANCIRANJA'!G62</f>
        <v>0</v>
      </c>
      <c r="E69" s="81"/>
      <c r="F69" s="81"/>
      <c r="G69" s="81"/>
      <c r="H69" s="66">
        <f t="shared" si="5"/>
        <v>0</v>
      </c>
      <c r="I69" s="66">
        <f t="shared" si="6"/>
        <v>0</v>
      </c>
    </row>
    <row r="70" spans="1:9" s="85" customFormat="1" ht="25.5" customHeight="1">
      <c r="A70" s="72"/>
      <c r="B70" s="73">
        <v>55</v>
      </c>
      <c r="C70" s="73" t="s">
        <v>297</v>
      </c>
      <c r="D70" s="74">
        <f>SUM(D71:D82)</f>
        <v>124740.06</v>
      </c>
      <c r="E70" s="74">
        <f t="shared" ref="E70" si="44">SUM(E71:E82)</f>
        <v>261750</v>
      </c>
      <c r="F70" s="74">
        <f t="shared" ref="F70:G70" si="45">SUM(F71:F82)</f>
        <v>295197</v>
      </c>
      <c r="G70" s="74">
        <f t="shared" si="45"/>
        <v>132067.54000000004</v>
      </c>
      <c r="H70" s="84">
        <f t="shared" si="5"/>
        <v>1.0587419951537624</v>
      </c>
      <c r="I70" s="84">
        <f t="shared" si="6"/>
        <v>0.44738781220676377</v>
      </c>
    </row>
    <row r="71" spans="1:9" s="78" customFormat="1">
      <c r="A71" s="79"/>
      <c r="B71" s="46">
        <v>311</v>
      </c>
      <c r="C71" s="46" t="s">
        <v>189</v>
      </c>
      <c r="D71" s="81">
        <v>0</v>
      </c>
      <c r="E71" s="81"/>
      <c r="F71" s="81"/>
      <c r="G71" s="81"/>
      <c r="H71" s="66">
        <f t="shared" si="5"/>
        <v>0</v>
      </c>
      <c r="I71" s="66">
        <f t="shared" si="6"/>
        <v>0</v>
      </c>
    </row>
    <row r="72" spans="1:9" s="78" customFormat="1">
      <c r="A72" s="79"/>
      <c r="B72" s="79">
        <v>313</v>
      </c>
      <c r="C72" s="46" t="s">
        <v>191</v>
      </c>
      <c r="D72" s="81">
        <f>+'[4]IZVORI FINANCIRANJA'!G64</f>
        <v>25.72</v>
      </c>
      <c r="E72" s="81"/>
      <c r="F72" s="81"/>
      <c r="G72" s="81"/>
      <c r="H72" s="66"/>
      <c r="I72" s="66"/>
    </row>
    <row r="73" spans="1:9" s="78" customFormat="1">
      <c r="A73" s="79"/>
      <c r="B73" s="46">
        <v>321</v>
      </c>
      <c r="C73" s="46" t="s">
        <v>192</v>
      </c>
      <c r="D73" s="81">
        <f>+'[4]IZVORI FINANCIRANJA'!G65</f>
        <v>79.650000000000006</v>
      </c>
      <c r="E73" s="81">
        <f>+'[2]PLAN RASHODA I IZDATAKA'!$D$43+'[2]PLAN RASHODA I IZDATAKA'!$D$96</f>
        <v>0</v>
      </c>
      <c r="F73" s="81">
        <f>+'[2]PLAN RASHODA I IZDATAKA'!$F$43+'[2]PLAN RASHODA I IZDATAKA'!$F$96</f>
        <v>0</v>
      </c>
      <c r="G73" s="81">
        <f>+'[2]PLAN RASHODA I IZDATAKA'!$L$43+'[2]PLAN RASHODA I IZDATAKA'!$L$96</f>
        <v>159.6</v>
      </c>
      <c r="H73" s="66">
        <f t="shared" si="5"/>
        <v>2.0037664783427491</v>
      </c>
      <c r="I73" s="66">
        <f t="shared" si="6"/>
        <v>0</v>
      </c>
    </row>
    <row r="74" spans="1:9" s="78" customFormat="1">
      <c r="A74" s="79"/>
      <c r="B74" s="46">
        <v>322</v>
      </c>
      <c r="C74" s="46" t="s">
        <v>193</v>
      </c>
      <c r="D74" s="81">
        <f>+'[4]IZVORI FINANCIRANJA'!G66</f>
        <v>99664.6</v>
      </c>
      <c r="E74" s="81">
        <f>+'[2]PLAN RASHODA I IZDATAKA'!$D$44+'[2]PLAN RASHODA I IZDATAKA'!$D$72+'[2]PLAN RASHODA I IZDATAKA'!$D$97+'[2]PLAN RASHODA I IZDATAKA'!$D$153</f>
        <v>56650</v>
      </c>
      <c r="F74" s="81">
        <f>+'[2]PLAN RASHODA I IZDATAKA'!$F$44+'[2]PLAN RASHODA I IZDATAKA'!$F$72+'[2]PLAN RASHODA I IZDATAKA'!$F$97+'[2]PLAN RASHODA I IZDATAKA'!$F$153</f>
        <v>196304</v>
      </c>
      <c r="G74" s="81">
        <f>+'[2]PLAN RASHODA I IZDATAKA'!$L$44+'[2]PLAN RASHODA I IZDATAKA'!$L$72+'[2]PLAN RASHODA I IZDATAKA'!$L$97+'[2]PLAN RASHODA I IZDATAKA'!$L$153</f>
        <v>102025.51000000001</v>
      </c>
      <c r="H74" s="66">
        <f t="shared" si="5"/>
        <v>1.0236885514014002</v>
      </c>
      <c r="I74" s="66">
        <f t="shared" si="6"/>
        <v>0.51973220107588236</v>
      </c>
    </row>
    <row r="75" spans="1:9" s="78" customFormat="1">
      <c r="A75" s="79"/>
      <c r="B75" s="46">
        <v>323</v>
      </c>
      <c r="C75" s="46" t="s">
        <v>194</v>
      </c>
      <c r="D75" s="81">
        <f>+'[4]IZVORI FINANCIRANJA'!G67</f>
        <v>3225.25</v>
      </c>
      <c r="E75" s="81">
        <f>+'[2]PLAN RASHODA I IZDATAKA'!$D$45+'[2]PLAN RASHODA I IZDATAKA'!$D$73+'[2]PLAN RASHODA I IZDATAKA'!$D$98</f>
        <v>9300</v>
      </c>
      <c r="F75" s="81">
        <f>+'[2]PLAN RASHODA I IZDATAKA'!$F$45+'[2]PLAN RASHODA I IZDATAKA'!$F$73+'[2]PLAN RASHODA I IZDATAKA'!$F$98</f>
        <v>10266</v>
      </c>
      <c r="G75" s="81">
        <f>+'[2]PLAN RASHODA I IZDATAKA'!$L$45+'[2]PLAN RASHODA I IZDATAKA'!$L$73+'[2]PLAN RASHODA I IZDATAKA'!$L$98</f>
        <v>8426.6</v>
      </c>
      <c r="H75" s="66">
        <f t="shared" si="5"/>
        <v>2.6126966901790558</v>
      </c>
      <c r="I75" s="66">
        <f t="shared" si="6"/>
        <v>0.82082602766413404</v>
      </c>
    </row>
    <row r="76" spans="1:9" s="78" customFormat="1" ht="25.5">
      <c r="A76" s="79"/>
      <c r="B76" s="79">
        <v>324</v>
      </c>
      <c r="C76" s="46" t="s">
        <v>206</v>
      </c>
      <c r="D76" s="81">
        <f>+'[4]IZVORI FINANCIRANJA'!G68</f>
        <v>343.02</v>
      </c>
      <c r="E76" s="81">
        <f>+'[2]PLAN RASHODA I IZDATAKA'!$D$74</f>
        <v>340</v>
      </c>
      <c r="F76" s="81">
        <f>+'[2]PLAN RASHODA I IZDATAKA'!$F$74</f>
        <v>0</v>
      </c>
      <c r="G76" s="81">
        <f>+'[2]PLAN RASHODA I IZDATAKA'!$L$74</f>
        <v>0</v>
      </c>
      <c r="H76" s="66">
        <f t="shared" ref="H76" si="46">IFERROR(G76/D76,)</f>
        <v>0</v>
      </c>
      <c r="I76" s="66">
        <f t="shared" ref="I76" si="47">IFERROR(G76/F76,)</f>
        <v>0</v>
      </c>
    </row>
    <row r="77" spans="1:9" s="78" customFormat="1">
      <c r="A77" s="79"/>
      <c r="B77" s="46">
        <v>329</v>
      </c>
      <c r="C77" s="46" t="s">
        <v>70</v>
      </c>
      <c r="D77" s="81">
        <f>+'[4]IZVORI FINANCIRANJA'!G69</f>
        <v>0</v>
      </c>
      <c r="E77" s="81">
        <f>+'[2]PLAN RASHODA I IZDATAKA'!$D$99</f>
        <v>0</v>
      </c>
      <c r="F77" s="81">
        <f>+'[2]PLAN RASHODA I IZDATAKA'!$F$99</f>
        <v>0</v>
      </c>
      <c r="G77" s="81">
        <f>+'[2]PLAN RASHODA I IZDATAKA'!$L$99</f>
        <v>134</v>
      </c>
      <c r="H77" s="66">
        <f t="shared" si="5"/>
        <v>0</v>
      </c>
      <c r="I77" s="66">
        <f t="shared" si="6"/>
        <v>0</v>
      </c>
    </row>
    <row r="78" spans="1:9" s="78" customFormat="1">
      <c r="A78" s="79"/>
      <c r="B78" s="46">
        <v>343</v>
      </c>
      <c r="C78" s="46" t="s">
        <v>195</v>
      </c>
      <c r="D78" s="81">
        <f>+'[4]IZVORI FINANCIRANJA'!$G$69</f>
        <v>0</v>
      </c>
      <c r="E78" s="81"/>
      <c r="F78" s="81"/>
      <c r="G78" s="81"/>
      <c r="H78" s="66">
        <f t="shared" ref="H78" si="48">IFERROR(G78/D78,)</f>
        <v>0</v>
      </c>
      <c r="I78" s="66">
        <f t="shared" ref="I78" si="49">IFERROR(G78/F78,)</f>
        <v>0</v>
      </c>
    </row>
    <row r="79" spans="1:9" s="78" customFormat="1" ht="25.5">
      <c r="A79" s="79"/>
      <c r="B79" s="46">
        <v>372</v>
      </c>
      <c r="C79" s="46" t="s">
        <v>306</v>
      </c>
      <c r="D79" s="81">
        <f>+'[4]IZVORI FINANCIRANJA'!$G$70</f>
        <v>17088.04</v>
      </c>
      <c r="E79" s="81">
        <f>+'[2]PLAN RASHODA I IZDATAKA'!$D$48+'[2]PLAN RASHODA I IZDATAKA'!$D$154</f>
        <v>135000</v>
      </c>
      <c r="F79" s="81">
        <f>+'[2]PLAN RASHODA I IZDATAKA'!$F$48+'[2]PLAN RASHODA I IZDATAKA'!$F$154</f>
        <v>26390</v>
      </c>
      <c r="G79" s="81">
        <f>+'[2]PLAN RASHODA I IZDATAKA'!$L$48+'[2]PLAN RASHODA I IZDATAKA'!$L$154</f>
        <v>9407.86</v>
      </c>
      <c r="H79" s="66">
        <f t="shared" ref="H79" si="50">IFERROR(G79/D79,)</f>
        <v>0.55055231612285549</v>
      </c>
      <c r="I79" s="66">
        <f t="shared" ref="I79" si="51">IFERROR(G79/F79,)</f>
        <v>0.35649336870026527</v>
      </c>
    </row>
    <row r="80" spans="1:9" s="78" customFormat="1">
      <c r="A80" s="79"/>
      <c r="B80" s="46">
        <v>381</v>
      </c>
      <c r="C80" s="46" t="s">
        <v>356</v>
      </c>
      <c r="D80" s="81">
        <f>+'[4]IZVORI FINANCIRANJA'!$G$71</f>
        <v>1815.22</v>
      </c>
      <c r="E80" s="81">
        <f>+'[2]PLAN RASHODA I IZDATAKA'!$D$50</f>
        <v>0</v>
      </c>
      <c r="F80" s="81">
        <f>+'[2]PLAN RASHODA I IZDATAKA'!$F$50</f>
        <v>1777</v>
      </c>
      <c r="G80" s="81">
        <f>+'[2]PLAN RASHODA I IZDATAKA'!$L$50</f>
        <v>1777.5</v>
      </c>
      <c r="H80" s="66"/>
      <c r="I80" s="66"/>
    </row>
    <row r="81" spans="1:9" s="78" customFormat="1">
      <c r="A81" s="79"/>
      <c r="B81" s="46">
        <v>422</v>
      </c>
      <c r="C81" s="46" t="s">
        <v>197</v>
      </c>
      <c r="D81" s="81">
        <f>+'[4]IZVORI FINANCIRANJA'!$G$72</f>
        <v>2498.56</v>
      </c>
      <c r="E81" s="81">
        <f>+'[2]PLAN RASHODA I IZDATAKA'!$D$53+'[2]PLAN RASHODA I IZDATAKA'!$D$102</f>
        <v>12160</v>
      </c>
      <c r="F81" s="81">
        <f>+'[2]PLAN RASHODA I IZDATAKA'!$F$53+'[2]PLAN RASHODA I IZDATAKA'!$F$102</f>
        <v>12160</v>
      </c>
      <c r="G81" s="81">
        <f>+'[2]PLAN RASHODA I IZDATAKA'!$L$53+'[2]PLAN RASHODA I IZDATAKA'!$L$102</f>
        <v>9878.33</v>
      </c>
      <c r="H81" s="66">
        <f t="shared" si="5"/>
        <v>3.9536092789446724</v>
      </c>
      <c r="I81" s="66">
        <f t="shared" si="6"/>
        <v>0.81236266447368422</v>
      </c>
    </row>
    <row r="82" spans="1:9" s="78" customFormat="1">
      <c r="A82" s="79"/>
      <c r="B82" s="46">
        <v>424</v>
      </c>
      <c r="C82" s="46" t="s">
        <v>112</v>
      </c>
      <c r="D82" s="81">
        <f>+'[4]IZVORI FINANCIRANJA'!$G$73</f>
        <v>0</v>
      </c>
      <c r="E82" s="81">
        <f>+'[2]PLAN RASHODA I IZDATAKA'!$D$54+'[2]PLAN RASHODA I IZDATAKA'!$D$103+'[2]PLAN RASHODA I IZDATAKA'!$D$149</f>
        <v>48300</v>
      </c>
      <c r="F82" s="81">
        <f>+'[2]PLAN RASHODA I IZDATAKA'!$F$54+'[2]PLAN RASHODA I IZDATAKA'!$F$103+'[2]PLAN RASHODA I IZDATAKA'!$F$149</f>
        <v>48300</v>
      </c>
      <c r="G82" s="81">
        <f>+'[2]PLAN RASHODA I IZDATAKA'!$L$54+'[2]PLAN RASHODA I IZDATAKA'!$L$103+'[2]PLAN RASHODA I IZDATAKA'!$L$149</f>
        <v>258.14</v>
      </c>
      <c r="H82" s="66">
        <f t="shared" ref="H82:H84" si="52">IFERROR(G82/D82,)</f>
        <v>0</v>
      </c>
      <c r="I82" s="66">
        <f t="shared" ref="I82:I84" si="53">IFERROR(G82/F82,)</f>
        <v>5.3445134575569354E-3</v>
      </c>
    </row>
    <row r="83" spans="1:9" s="85" customFormat="1" ht="25.5" customHeight="1">
      <c r="A83" s="72"/>
      <c r="B83" s="73">
        <v>29</v>
      </c>
      <c r="C83" s="73" t="s">
        <v>307</v>
      </c>
      <c r="D83" s="74">
        <f>SUM(D84:D91)</f>
        <v>791.02</v>
      </c>
      <c r="E83" s="74">
        <f t="shared" ref="E83" si="54">SUM(E84:E91)</f>
        <v>0</v>
      </c>
      <c r="F83" s="74">
        <f t="shared" ref="F83:G83" si="55">SUM(F84:F91)</f>
        <v>16972</v>
      </c>
      <c r="G83" s="74">
        <f t="shared" si="55"/>
        <v>15292.169999999998</v>
      </c>
      <c r="H83" s="84">
        <f t="shared" si="52"/>
        <v>19.332216631690727</v>
      </c>
      <c r="I83" s="84">
        <f t="shared" si="53"/>
        <v>0.90102345038887566</v>
      </c>
    </row>
    <row r="84" spans="1:9" s="78" customFormat="1">
      <c r="A84" s="79"/>
      <c r="B84" s="46">
        <v>311</v>
      </c>
      <c r="C84" s="46" t="s">
        <v>189</v>
      </c>
      <c r="D84" s="81">
        <v>0</v>
      </c>
      <c r="E84" s="81">
        <f>+'[2]PLAN RASHODA I IZDATAKA'!$D$58</f>
        <v>0</v>
      </c>
      <c r="F84" s="81">
        <f>+'[2]PLAN RASHODA I IZDATAKA'!$F$58</f>
        <v>12625</v>
      </c>
      <c r="G84" s="81">
        <f>+'[2]PLAN RASHODA I IZDATAKA'!$L$58</f>
        <v>9696.11</v>
      </c>
      <c r="H84" s="66">
        <f t="shared" si="52"/>
        <v>0</v>
      </c>
      <c r="I84" s="66">
        <f t="shared" si="53"/>
        <v>0.76800871287128714</v>
      </c>
    </row>
    <row r="85" spans="1:9" s="78" customFormat="1">
      <c r="A85" s="79"/>
      <c r="B85" s="46">
        <v>313</v>
      </c>
      <c r="C85" s="46" t="s">
        <v>191</v>
      </c>
      <c r="D85" s="81">
        <f>+'[4]IZVORI FINANCIRANJA'!G75</f>
        <v>6.05</v>
      </c>
      <c r="E85" s="81">
        <f>+'[2]PLAN RASHODA I IZDATAKA'!$D$59</f>
        <v>0</v>
      </c>
      <c r="F85" s="81">
        <f>+'[2]PLAN RASHODA I IZDATAKA'!$F$59</f>
        <v>0</v>
      </c>
      <c r="G85" s="81">
        <f>+'[2]PLAN RASHODA I IZDATAKA'!$L$59</f>
        <v>1599.87</v>
      </c>
      <c r="H85" s="66">
        <f t="shared" ref="H85:H91" si="56">IFERROR(G85/D85,)</f>
        <v>264.44132231404956</v>
      </c>
      <c r="I85" s="66">
        <f t="shared" ref="I85:I91" si="57">IFERROR(G85/F85,)</f>
        <v>0</v>
      </c>
    </row>
    <row r="86" spans="1:9" s="78" customFormat="1">
      <c r="A86" s="79"/>
      <c r="B86" s="46">
        <v>321</v>
      </c>
      <c r="C86" s="46" t="s">
        <v>192</v>
      </c>
      <c r="D86" s="81">
        <f>+'[4]IZVORI FINANCIRANJA'!G76</f>
        <v>153.08000000000001</v>
      </c>
      <c r="E86" s="81">
        <f>+'[2]PLAN RASHODA I IZDATAKA'!$D$61</f>
        <v>0</v>
      </c>
      <c r="F86" s="81">
        <f>+'[2]PLAN RASHODA I IZDATAKA'!$F$61</f>
        <v>363</v>
      </c>
      <c r="G86" s="81">
        <f>+'[2]PLAN RASHODA I IZDATAKA'!$L$61</f>
        <v>811.12000000000012</v>
      </c>
      <c r="H86" s="66">
        <f t="shared" si="56"/>
        <v>5.2986673634700816</v>
      </c>
      <c r="I86" s="66">
        <f t="shared" si="57"/>
        <v>2.2344903581267221</v>
      </c>
    </row>
    <row r="87" spans="1:9" s="78" customFormat="1">
      <c r="A87" s="79"/>
      <c r="B87" s="46">
        <v>322</v>
      </c>
      <c r="C87" s="46" t="s">
        <v>193</v>
      </c>
      <c r="D87" s="81">
        <f>+'[4]IZVORI FINANCIRANJA'!G77</f>
        <v>139.44999999999999</v>
      </c>
      <c r="E87" s="81">
        <f>+'[2]PLAN RASHODA I IZDATAKA'!$D$62+'[2]PLAN RASHODA I IZDATAKA'!$D$105</f>
        <v>0</v>
      </c>
      <c r="F87" s="81">
        <f>+'[2]PLAN RASHODA I IZDATAKA'!$F$62+'[2]PLAN RASHODA I IZDATAKA'!$F$105</f>
        <v>2104</v>
      </c>
      <c r="G87" s="81">
        <f>+'[2]PLAN RASHODA I IZDATAKA'!$L$62+'[2]PLAN RASHODA I IZDATAKA'!$L$105</f>
        <v>1018.97</v>
      </c>
      <c r="H87" s="66">
        <f t="shared" si="56"/>
        <v>7.3070634636070286</v>
      </c>
      <c r="I87" s="66">
        <f t="shared" si="57"/>
        <v>0.48430133079847909</v>
      </c>
    </row>
    <row r="88" spans="1:9" s="78" customFormat="1">
      <c r="A88" s="79"/>
      <c r="B88" s="46">
        <v>323</v>
      </c>
      <c r="C88" s="46" t="s">
        <v>194</v>
      </c>
      <c r="D88" s="81">
        <f>+'[4]IZVORI FINANCIRANJA'!G78</f>
        <v>492.44</v>
      </c>
      <c r="E88" s="81">
        <f>+'[2]PLAN RASHODA I IZDATAKA'!$D$63+'[2]PLAN RASHODA I IZDATAKA'!$D$106</f>
        <v>0</v>
      </c>
      <c r="F88" s="81">
        <f>+'[2]PLAN RASHODA I IZDATAKA'!$F$63+'[2]PLAN RASHODA I IZDATAKA'!$F$106</f>
        <v>0</v>
      </c>
      <c r="G88" s="81">
        <f>+'[2]PLAN RASHODA I IZDATAKA'!$L$63+'[2]PLAN RASHODA I IZDATAKA'!$L$106</f>
        <v>140</v>
      </c>
      <c r="H88" s="66">
        <f t="shared" si="56"/>
        <v>0.28429859475266023</v>
      </c>
      <c r="I88" s="66">
        <f t="shared" si="57"/>
        <v>0</v>
      </c>
    </row>
    <row r="89" spans="1:9" s="78" customFormat="1">
      <c r="A89" s="79"/>
      <c r="B89" s="46">
        <v>329</v>
      </c>
      <c r="C89" s="46" t="s">
        <v>70</v>
      </c>
      <c r="D89" s="81">
        <f>+'[4]IZVORI FINANCIRANJA'!G79</f>
        <v>0</v>
      </c>
      <c r="E89" s="81">
        <f>+'[2]PLAN RASHODA I IZDATAKA'!$D$64</f>
        <v>0</v>
      </c>
      <c r="F89" s="81">
        <f>+'[2]PLAN RASHODA I IZDATAKA'!$F$64</f>
        <v>0</v>
      </c>
      <c r="G89" s="81">
        <f>+'[2]PLAN RASHODA I IZDATAKA'!$L$64</f>
        <v>31.57</v>
      </c>
      <c r="H89" s="66">
        <f t="shared" si="56"/>
        <v>0</v>
      </c>
      <c r="I89" s="66">
        <f t="shared" si="57"/>
        <v>0</v>
      </c>
    </row>
    <row r="90" spans="1:9" s="78" customFormat="1">
      <c r="A90" s="79"/>
      <c r="B90" s="46">
        <v>422</v>
      </c>
      <c r="C90" s="46" t="s">
        <v>197</v>
      </c>
      <c r="D90" s="81">
        <f>+'[4]IZVORI FINANCIRANJA'!G80</f>
        <v>0</v>
      </c>
      <c r="E90" s="81">
        <f>+'[2]PLAN RASHODA I IZDATAKA'!$D$110</f>
        <v>0</v>
      </c>
      <c r="F90" s="81">
        <f>+'[2]PLAN RASHODA I IZDATAKA'!$F$110</f>
        <v>1827</v>
      </c>
      <c r="G90" s="81">
        <f>+'[2]PLAN RASHODA I IZDATAKA'!$L$110</f>
        <v>1827.4</v>
      </c>
      <c r="H90" s="66">
        <f t="shared" si="56"/>
        <v>0</v>
      </c>
      <c r="I90" s="66">
        <f t="shared" si="57"/>
        <v>1.0002189381499726</v>
      </c>
    </row>
    <row r="91" spans="1:9" s="78" customFormat="1">
      <c r="A91" s="79"/>
      <c r="B91" s="46">
        <v>424</v>
      </c>
      <c r="C91" s="46" t="s">
        <v>112</v>
      </c>
      <c r="D91" s="81">
        <v>0</v>
      </c>
      <c r="E91" s="81">
        <f>+'[2]PLAN RASHODA I IZDATAKA'!$D$66</f>
        <v>0</v>
      </c>
      <c r="F91" s="81">
        <f>+'[2]PLAN RASHODA I IZDATAKA'!$F$66</f>
        <v>53</v>
      </c>
      <c r="G91" s="81">
        <f>+'[2]PLAN RASHODA I IZDATAKA'!$L$66</f>
        <v>167.13</v>
      </c>
      <c r="H91" s="66">
        <f t="shared" si="56"/>
        <v>0</v>
      </c>
      <c r="I91" s="66">
        <f t="shared" si="57"/>
        <v>3.1533962264150941</v>
      </c>
    </row>
    <row r="92" spans="1:9" ht="24.95" customHeight="1">
      <c r="D92" s="76"/>
    </row>
    <row r="93" spans="1:9" hidden="1">
      <c r="C93" s="130" t="s">
        <v>357</v>
      </c>
      <c r="D93" s="75">
        <f>+D31-'Račun prihoda i rashoda'!D101</f>
        <v>0</v>
      </c>
      <c r="E93" s="75">
        <f>+E31-'Račun prihoda i rashoda'!E101</f>
        <v>0</v>
      </c>
      <c r="F93" s="75">
        <f>+F31-'Račun prihoda i rashoda'!F101</f>
        <v>0</v>
      </c>
      <c r="G93" s="75">
        <f>+G31-'Račun prihoda i rashoda'!G101</f>
        <v>0</v>
      </c>
    </row>
    <row r="94" spans="1:9" hidden="1">
      <c r="C94" s="130" t="s">
        <v>358</v>
      </c>
      <c r="D94" s="75">
        <f>+D6-'Račun prihoda i rashoda'!D10-'Račun prihoda i rashoda'!D35</f>
        <v>-2.8870772439404391E-10</v>
      </c>
      <c r="E94" s="75">
        <f>+E6-'Račun prihoda i rashoda'!E10-'Račun prihoda i rashoda'!E35</f>
        <v>0</v>
      </c>
      <c r="F94" s="75">
        <f>+F6-'Račun prihoda i rashoda'!F10-'Račun prihoda i rashoda'!F35</f>
        <v>0</v>
      </c>
      <c r="G94" s="75">
        <f>+G6-'Račun prihoda i rashoda'!G10-'Račun prihoda i rashoda'!G35</f>
        <v>-328.83999999996274</v>
      </c>
    </row>
    <row r="95" spans="1:9" ht="24.95" hidden="1" customHeight="1">
      <c r="D95" s="75"/>
    </row>
    <row r="96" spans="1:9" ht="24.95" hidden="1" customHeight="1">
      <c r="D96" s="75"/>
      <c r="E96" s="75">
        <f>+E31-'Posebni dio - projekti'!D264</f>
        <v>0</v>
      </c>
      <c r="F96" s="75">
        <f>+F31-'Posebni dio - projekti'!E264</f>
        <v>0</v>
      </c>
      <c r="G96" s="75">
        <f>+G31-'Posebni dio - projekti'!F264</f>
        <v>0</v>
      </c>
    </row>
    <row r="97" spans="6:6" ht="24.95" hidden="1" customHeight="1">
      <c r="F97" s="75"/>
    </row>
    <row r="98" spans="6:6" ht="24.95" customHeight="1"/>
    <row r="99" spans="6:6" ht="24.95" customHeight="1"/>
    <row r="100" spans="6:6" ht="24.95" customHeight="1"/>
    <row r="101" spans="6:6" ht="24.95" customHeight="1"/>
    <row r="102" spans="6:6" ht="24.95" customHeight="1"/>
    <row r="103" spans="6:6" ht="24.95" customHeight="1"/>
    <row r="104" spans="6:6" ht="24.95" customHeight="1"/>
    <row r="105" spans="6:6" ht="24.95" customHeight="1"/>
    <row r="106" spans="6:6" ht="24.95" customHeight="1"/>
    <row r="107" spans="6:6" ht="24.95" customHeight="1"/>
    <row r="108" spans="6:6" ht="24.95" customHeight="1"/>
    <row r="109" spans="6:6" ht="24.95" customHeight="1"/>
    <row r="110" spans="6:6" ht="24.95" customHeight="1"/>
    <row r="111" spans="6:6" ht="24.95" customHeight="1"/>
    <row r="112" spans="6:6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</sheetData>
  <mergeCells count="2">
    <mergeCell ref="A1:I1"/>
    <mergeCell ref="A2:I2"/>
  </mergeCells>
  <printOptions horizontalCentered="1"/>
  <pageMargins left="0.19685039370078741" right="0.19685039370078741" top="0.78740157480314965" bottom="0.39370078740157483" header="0.11811023622047245" footer="0.19685039370078741"/>
  <pageSetup paperSize="9" scale="90" fitToWidth="0" fitToHeight="0" orientation="landscape" r:id="rId1"/>
  <rowBreaks count="2" manualBreakCount="2">
    <brk id="30" max="8" man="1"/>
    <brk id="6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7E9D-E7DD-4E1F-A18E-C41BD3100F3C}">
  <dimension ref="A2:BB269"/>
  <sheetViews>
    <sheetView showGridLines="0" zoomScaleNormal="100" workbookViewId="0">
      <pane xSplit="3" ySplit="7" topLeftCell="D15" activePane="bottomRight" state="frozen"/>
      <selection activeCell="A27" sqref="A27:I27"/>
      <selection pane="topRight" activeCell="A27" sqref="A27:I27"/>
      <selection pane="bottomLeft" activeCell="A27" sqref="A27:I27"/>
      <selection pane="bottomRight" activeCell="A27" sqref="A27:I27"/>
    </sheetView>
  </sheetViews>
  <sheetFormatPr defaultRowHeight="15"/>
  <cols>
    <col min="1" max="1" width="6.28515625" style="131" customWidth="1" collapsed="1"/>
    <col min="2" max="2" width="10.85546875" style="1" customWidth="1" collapsed="1"/>
    <col min="3" max="3" width="51.42578125" style="1" customWidth="1" collapsed="1"/>
    <col min="4" max="4" width="13.7109375" style="1" bestFit="1" customWidth="1"/>
    <col min="5" max="5" width="13.7109375" style="1" bestFit="1" customWidth="1" collapsed="1"/>
    <col min="6" max="6" width="13.7109375" style="1" bestFit="1" customWidth="1"/>
    <col min="7" max="7" width="8.42578125" style="1" customWidth="1"/>
    <col min="8" max="9" width="9.140625" style="1"/>
    <col min="10" max="10" width="11.7109375" style="1" bestFit="1" customWidth="1"/>
    <col min="11" max="16384" width="9.140625" style="1"/>
  </cols>
  <sheetData>
    <row r="2" spans="1:54" ht="15.75">
      <c r="B2" s="203" t="s">
        <v>388</v>
      </c>
      <c r="C2" s="203"/>
      <c r="D2" s="203"/>
      <c r="E2" s="203"/>
      <c r="F2" s="203"/>
      <c r="G2" s="203"/>
      <c r="H2" s="203"/>
      <c r="I2" s="203"/>
      <c r="J2" s="186"/>
    </row>
    <row r="3" spans="1:54" ht="18">
      <c r="B3" s="187"/>
      <c r="C3" s="187"/>
      <c r="D3" s="187"/>
      <c r="E3" s="187"/>
      <c r="F3" s="187"/>
      <c r="G3" s="187"/>
      <c r="H3" s="187"/>
      <c r="I3" s="188"/>
      <c r="J3" s="185"/>
    </row>
    <row r="4" spans="1:54" ht="15.75">
      <c r="B4" s="202" t="s">
        <v>389</v>
      </c>
      <c r="C4" s="202"/>
      <c r="D4" s="202"/>
      <c r="E4" s="202"/>
      <c r="F4" s="202"/>
      <c r="G4" s="202"/>
      <c r="H4" s="202"/>
      <c r="I4" s="202"/>
      <c r="J4" s="184"/>
    </row>
    <row r="6" spans="1:54" ht="10.5" customHeight="1"/>
    <row r="7" spans="1:54" ht="25.5">
      <c r="A7" s="87"/>
      <c r="B7" s="88"/>
      <c r="C7" s="89" t="s">
        <v>292</v>
      </c>
      <c r="D7" s="21" t="s">
        <v>363</v>
      </c>
      <c r="E7" s="21" t="s">
        <v>364</v>
      </c>
      <c r="F7" s="22" t="s">
        <v>365</v>
      </c>
      <c r="G7" s="90" t="s">
        <v>208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>
      <c r="A8" s="199" t="s">
        <v>386</v>
      </c>
      <c r="B8" s="200"/>
      <c r="C8" s="201"/>
      <c r="D8" s="177">
        <v>2</v>
      </c>
      <c r="E8" s="177">
        <v>3</v>
      </c>
      <c r="F8" s="177">
        <v>4</v>
      </c>
      <c r="G8" s="178" t="s">
        <v>387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s="122" customFormat="1">
      <c r="A9" s="179" t="s">
        <v>390</v>
      </c>
      <c r="B9" s="180" t="s">
        <v>1</v>
      </c>
      <c r="C9" s="180" t="s">
        <v>2</v>
      </c>
      <c r="D9" s="181">
        <f t="shared" ref="D9" si="0">D10+D62</f>
        <v>2447000</v>
      </c>
      <c r="E9" s="181">
        <v>2902000</v>
      </c>
      <c r="F9" s="181">
        <f t="shared" ref="F9" si="1">F10+F62</f>
        <v>1244181.72</v>
      </c>
      <c r="G9" s="182">
        <f t="shared" ref="G9:G71" si="2">IFERROR(F9/E9,)</f>
        <v>0.42873250172294969</v>
      </c>
    </row>
    <row r="10" spans="1:54" s="122" customFormat="1">
      <c r="A10" s="179"/>
      <c r="B10" s="180" t="s">
        <v>3</v>
      </c>
      <c r="C10" s="180" t="s">
        <v>4</v>
      </c>
      <c r="D10" s="181">
        <f>SUM(D11:D61)</f>
        <v>147000</v>
      </c>
      <c r="E10" s="181">
        <v>157000</v>
      </c>
      <c r="F10" s="181">
        <f t="shared" ref="F10" si="3">SUM(F11:F61)</f>
        <v>56870.77</v>
      </c>
      <c r="G10" s="182">
        <f t="shared" si="2"/>
        <v>0.36223420382165605</v>
      </c>
    </row>
    <row r="11" spans="1:54">
      <c r="A11" s="92" t="s">
        <v>0</v>
      </c>
      <c r="B11" s="93" t="s">
        <v>5</v>
      </c>
      <c r="C11" s="93" t="s">
        <v>6</v>
      </c>
      <c r="D11" s="5">
        <v>5000</v>
      </c>
      <c r="E11" s="5">
        <v>5000</v>
      </c>
      <c r="F11" s="5">
        <v>3540</v>
      </c>
      <c r="G11" s="132">
        <f t="shared" si="2"/>
        <v>0.70799999999999996</v>
      </c>
    </row>
    <row r="12" spans="1:54">
      <c r="A12" s="92" t="s">
        <v>0</v>
      </c>
      <c r="B12" s="93" t="s">
        <v>7</v>
      </c>
      <c r="C12" s="93" t="s">
        <v>8</v>
      </c>
      <c r="D12" s="5">
        <v>900</v>
      </c>
      <c r="E12" s="5">
        <v>900</v>
      </c>
      <c r="F12" s="5">
        <v>60</v>
      </c>
      <c r="G12" s="132">
        <f t="shared" si="2"/>
        <v>6.6666666666666666E-2</v>
      </c>
    </row>
    <row r="13" spans="1:54">
      <c r="A13" s="92" t="s">
        <v>0</v>
      </c>
      <c r="B13" s="93" t="s">
        <v>9</v>
      </c>
      <c r="C13" s="93" t="s">
        <v>10</v>
      </c>
      <c r="D13" s="5">
        <v>2000</v>
      </c>
      <c r="E13" s="5">
        <v>2000</v>
      </c>
      <c r="F13" s="5">
        <v>775.05</v>
      </c>
      <c r="G13" s="132">
        <f t="shared" si="2"/>
        <v>0.38752499999999995</v>
      </c>
    </row>
    <row r="14" spans="1:54">
      <c r="A14" s="92" t="s">
        <v>0</v>
      </c>
      <c r="B14" s="93" t="s">
        <v>310</v>
      </c>
      <c r="C14" s="93" t="s">
        <v>302</v>
      </c>
      <c r="D14" s="5">
        <v>80</v>
      </c>
      <c r="E14" s="5">
        <v>80</v>
      </c>
      <c r="F14" s="5">
        <v>0</v>
      </c>
      <c r="G14" s="132">
        <f t="shared" si="2"/>
        <v>0</v>
      </c>
    </row>
    <row r="15" spans="1:54">
      <c r="A15" s="92" t="s">
        <v>0</v>
      </c>
      <c r="B15" s="93" t="s">
        <v>11</v>
      </c>
      <c r="C15" s="93" t="s">
        <v>12</v>
      </c>
      <c r="D15" s="5">
        <v>1300</v>
      </c>
      <c r="E15" s="5">
        <v>1300</v>
      </c>
      <c r="F15" s="5">
        <v>161.5</v>
      </c>
      <c r="G15" s="132">
        <f t="shared" si="2"/>
        <v>0.12423076923076923</v>
      </c>
    </row>
    <row r="16" spans="1:54">
      <c r="A16" s="92" t="s">
        <v>0</v>
      </c>
      <c r="B16" s="93" t="s">
        <v>311</v>
      </c>
      <c r="C16" s="93" t="s">
        <v>312</v>
      </c>
      <c r="D16" s="5">
        <v>0</v>
      </c>
      <c r="E16" s="5">
        <v>0</v>
      </c>
      <c r="F16" s="5">
        <v>0</v>
      </c>
      <c r="G16" s="132">
        <f t="shared" si="2"/>
        <v>0</v>
      </c>
    </row>
    <row r="17" spans="1:7">
      <c r="A17" s="92" t="s">
        <v>0</v>
      </c>
      <c r="B17" s="93" t="s">
        <v>202</v>
      </c>
      <c r="C17" s="93" t="s">
        <v>203</v>
      </c>
      <c r="D17" s="5">
        <v>700</v>
      </c>
      <c r="E17" s="5">
        <v>700</v>
      </c>
      <c r="F17" s="5">
        <v>0</v>
      </c>
      <c r="G17" s="132">
        <f t="shared" si="2"/>
        <v>0</v>
      </c>
    </row>
    <row r="18" spans="1:7">
      <c r="A18" s="92" t="s">
        <v>0</v>
      </c>
      <c r="B18" s="93" t="s">
        <v>13</v>
      </c>
      <c r="C18" s="93" t="s">
        <v>14</v>
      </c>
      <c r="D18" s="5">
        <v>3420</v>
      </c>
      <c r="E18" s="5">
        <v>3420</v>
      </c>
      <c r="F18" s="5">
        <v>2605.6</v>
      </c>
      <c r="G18" s="132">
        <f t="shared" si="2"/>
        <v>0.7618713450292397</v>
      </c>
    </row>
    <row r="19" spans="1:7">
      <c r="A19" s="92" t="s">
        <v>0</v>
      </c>
      <c r="B19" s="93" t="s">
        <v>15</v>
      </c>
      <c r="C19" s="93" t="s">
        <v>16</v>
      </c>
      <c r="D19" s="5">
        <v>1300</v>
      </c>
      <c r="E19" s="5">
        <v>1300</v>
      </c>
      <c r="F19" s="5">
        <v>1231.79</v>
      </c>
      <c r="G19" s="132">
        <f t="shared" si="2"/>
        <v>0.94753076923076918</v>
      </c>
    </row>
    <row r="20" spans="1:7">
      <c r="A20" s="92" t="s">
        <v>0</v>
      </c>
      <c r="B20" s="93" t="s">
        <v>17</v>
      </c>
      <c r="C20" s="93" t="s">
        <v>18</v>
      </c>
      <c r="D20" s="5">
        <v>6000</v>
      </c>
      <c r="E20" s="5">
        <v>6000</v>
      </c>
      <c r="F20" s="5">
        <v>4597.24</v>
      </c>
      <c r="G20" s="132">
        <f t="shared" si="2"/>
        <v>0.76620666666666659</v>
      </c>
    </row>
    <row r="21" spans="1:7">
      <c r="A21" s="92" t="s">
        <v>0</v>
      </c>
      <c r="B21" s="93" t="s">
        <v>19</v>
      </c>
      <c r="C21" s="93" t="s">
        <v>20</v>
      </c>
      <c r="D21" s="5">
        <v>100</v>
      </c>
      <c r="E21" s="5">
        <v>100</v>
      </c>
      <c r="F21" s="5">
        <v>0</v>
      </c>
      <c r="G21" s="132">
        <f t="shared" si="2"/>
        <v>0</v>
      </c>
    </row>
    <row r="22" spans="1:7">
      <c r="A22" s="92" t="s">
        <v>0</v>
      </c>
      <c r="B22" s="93" t="s">
        <v>21</v>
      </c>
      <c r="C22" s="93" t="s">
        <v>22</v>
      </c>
      <c r="D22" s="5">
        <v>3500</v>
      </c>
      <c r="E22" s="5">
        <v>3500</v>
      </c>
      <c r="F22" s="5">
        <v>501.74</v>
      </c>
      <c r="G22" s="132">
        <f t="shared" si="2"/>
        <v>0.14335428571428571</v>
      </c>
    </row>
    <row r="23" spans="1:7">
      <c r="A23" s="92" t="s">
        <v>0</v>
      </c>
      <c r="B23" s="93" t="s">
        <v>23</v>
      </c>
      <c r="C23" s="93" t="s">
        <v>24</v>
      </c>
      <c r="D23" s="5">
        <v>0</v>
      </c>
      <c r="E23" s="5">
        <v>0</v>
      </c>
      <c r="F23" s="5">
        <v>0</v>
      </c>
      <c r="G23" s="132">
        <f t="shared" si="2"/>
        <v>0</v>
      </c>
    </row>
    <row r="24" spans="1:7">
      <c r="A24" s="92" t="s">
        <v>0</v>
      </c>
      <c r="B24" s="93" t="s">
        <v>25</v>
      </c>
      <c r="C24" s="93" t="s">
        <v>26</v>
      </c>
      <c r="D24" s="5">
        <v>34000</v>
      </c>
      <c r="E24" s="5">
        <v>34000</v>
      </c>
      <c r="F24" s="5">
        <v>10110.94</v>
      </c>
      <c r="G24" s="132">
        <f t="shared" si="2"/>
        <v>0.29738058823529412</v>
      </c>
    </row>
    <row r="25" spans="1:7">
      <c r="A25" s="92" t="s">
        <v>0</v>
      </c>
      <c r="B25" s="93" t="s">
        <v>126</v>
      </c>
      <c r="C25" s="93" t="s">
        <v>127</v>
      </c>
      <c r="D25" s="5">
        <v>60</v>
      </c>
      <c r="E25" s="5">
        <v>60</v>
      </c>
      <c r="F25" s="5">
        <v>14</v>
      </c>
      <c r="G25" s="132">
        <f t="shared" si="2"/>
        <v>0.23333333333333334</v>
      </c>
    </row>
    <row r="26" spans="1:7">
      <c r="A26" s="92" t="s">
        <v>0</v>
      </c>
      <c r="B26" s="93" t="s">
        <v>128</v>
      </c>
      <c r="C26" s="93" t="s">
        <v>129</v>
      </c>
      <c r="D26" s="5">
        <v>0</v>
      </c>
      <c r="E26" s="5">
        <v>0</v>
      </c>
      <c r="F26" s="5">
        <v>0</v>
      </c>
      <c r="G26" s="132">
        <f t="shared" si="2"/>
        <v>0</v>
      </c>
    </row>
    <row r="27" spans="1:7">
      <c r="A27" s="92" t="s">
        <v>0</v>
      </c>
      <c r="B27" s="93" t="s">
        <v>27</v>
      </c>
      <c r="C27" s="93" t="s">
        <v>28</v>
      </c>
      <c r="D27" s="5">
        <v>3000</v>
      </c>
      <c r="E27" s="5">
        <v>3000</v>
      </c>
      <c r="F27" s="5">
        <v>983.72</v>
      </c>
      <c r="G27" s="132">
        <f t="shared" si="2"/>
        <v>0.32790666666666668</v>
      </c>
    </row>
    <row r="28" spans="1:7">
      <c r="A28" s="92" t="s">
        <v>0</v>
      </c>
      <c r="B28" s="93" t="s">
        <v>29</v>
      </c>
      <c r="C28" s="93" t="s">
        <v>30</v>
      </c>
      <c r="D28" s="5">
        <v>2000</v>
      </c>
      <c r="E28" s="5">
        <v>2000</v>
      </c>
      <c r="F28" s="5">
        <v>1295.08</v>
      </c>
      <c r="G28" s="132">
        <f t="shared" si="2"/>
        <v>0.64754</v>
      </c>
    </row>
    <row r="29" spans="1:7">
      <c r="A29" s="92" t="s">
        <v>0</v>
      </c>
      <c r="B29" s="93" t="s">
        <v>130</v>
      </c>
      <c r="C29" s="93" t="s">
        <v>131</v>
      </c>
      <c r="D29" s="5">
        <v>1000</v>
      </c>
      <c r="E29" s="5">
        <v>1000</v>
      </c>
      <c r="F29" s="5">
        <v>0</v>
      </c>
      <c r="G29" s="132">
        <f t="shared" si="2"/>
        <v>0</v>
      </c>
    </row>
    <row r="30" spans="1:7">
      <c r="A30" s="92" t="s">
        <v>0</v>
      </c>
      <c r="B30" s="93" t="s">
        <v>31</v>
      </c>
      <c r="C30" s="93" t="s">
        <v>32</v>
      </c>
      <c r="D30" s="5">
        <v>2500</v>
      </c>
      <c r="E30" s="5">
        <v>2500</v>
      </c>
      <c r="F30" s="5">
        <v>26.41</v>
      </c>
      <c r="G30" s="132">
        <f t="shared" si="2"/>
        <v>1.0564E-2</v>
      </c>
    </row>
    <row r="31" spans="1:7">
      <c r="A31" s="92" t="s">
        <v>0</v>
      </c>
      <c r="B31" s="93" t="s">
        <v>33</v>
      </c>
      <c r="C31" s="93" t="s">
        <v>34</v>
      </c>
      <c r="D31" s="5">
        <v>700</v>
      </c>
      <c r="E31" s="5">
        <v>700</v>
      </c>
      <c r="F31" s="5">
        <v>940.75</v>
      </c>
      <c r="G31" s="132">
        <f t="shared" si="2"/>
        <v>1.3439285714285714</v>
      </c>
    </row>
    <row r="32" spans="1:7">
      <c r="A32" s="92" t="s">
        <v>0</v>
      </c>
      <c r="B32" s="93" t="s">
        <v>35</v>
      </c>
      <c r="C32" s="93" t="s">
        <v>36</v>
      </c>
      <c r="D32" s="5">
        <v>3000</v>
      </c>
      <c r="E32" s="5">
        <v>3000</v>
      </c>
      <c r="F32" s="5">
        <v>1372.14</v>
      </c>
      <c r="G32" s="132">
        <f t="shared" si="2"/>
        <v>0.45738000000000001</v>
      </c>
    </row>
    <row r="33" spans="1:7">
      <c r="A33" s="92" t="s">
        <v>0</v>
      </c>
      <c r="B33" s="93" t="s">
        <v>147</v>
      </c>
      <c r="C33" s="93" t="s">
        <v>148</v>
      </c>
      <c r="D33" s="5">
        <v>4500</v>
      </c>
      <c r="E33" s="5">
        <v>4500</v>
      </c>
      <c r="F33" s="5">
        <v>1047.54</v>
      </c>
      <c r="G33" s="132">
        <f t="shared" si="2"/>
        <v>0.23278666666666667</v>
      </c>
    </row>
    <row r="34" spans="1:7">
      <c r="A34" s="92" t="s">
        <v>0</v>
      </c>
      <c r="B34" s="93" t="s">
        <v>37</v>
      </c>
      <c r="C34" s="93" t="s">
        <v>38</v>
      </c>
      <c r="D34" s="5">
        <v>800</v>
      </c>
      <c r="E34" s="5">
        <v>800</v>
      </c>
      <c r="F34" s="5">
        <v>240.56</v>
      </c>
      <c r="G34" s="132">
        <f t="shared" si="2"/>
        <v>0.30070000000000002</v>
      </c>
    </row>
    <row r="35" spans="1:7">
      <c r="A35" s="92" t="s">
        <v>0</v>
      </c>
      <c r="B35" s="93" t="s">
        <v>39</v>
      </c>
      <c r="C35" s="93" t="s">
        <v>40</v>
      </c>
      <c r="D35" s="5">
        <v>350</v>
      </c>
      <c r="E35" s="5">
        <v>350</v>
      </c>
      <c r="F35" s="5">
        <v>365.33</v>
      </c>
      <c r="G35" s="132">
        <f t="shared" si="2"/>
        <v>1.0438000000000001</v>
      </c>
    </row>
    <row r="36" spans="1:7">
      <c r="A36" s="92" t="s">
        <v>0</v>
      </c>
      <c r="B36" s="93" t="s">
        <v>41</v>
      </c>
      <c r="C36" s="93" t="s">
        <v>42</v>
      </c>
      <c r="D36" s="5">
        <v>5000</v>
      </c>
      <c r="E36" s="5">
        <v>14800</v>
      </c>
      <c r="F36" s="5">
        <v>0</v>
      </c>
      <c r="G36" s="132">
        <f t="shared" si="2"/>
        <v>0</v>
      </c>
    </row>
    <row r="37" spans="1:7">
      <c r="A37" s="92" t="s">
        <v>0</v>
      </c>
      <c r="B37" s="93" t="s">
        <v>43</v>
      </c>
      <c r="C37" s="93" t="s">
        <v>44</v>
      </c>
      <c r="D37" s="5">
        <v>10500</v>
      </c>
      <c r="E37" s="5">
        <v>10500</v>
      </c>
      <c r="F37" s="5">
        <v>7739.36</v>
      </c>
      <c r="G37" s="132">
        <f t="shared" si="2"/>
        <v>0.73708190476190472</v>
      </c>
    </row>
    <row r="38" spans="1:7">
      <c r="A38" s="92" t="s">
        <v>0</v>
      </c>
      <c r="B38" s="93" t="s">
        <v>45</v>
      </c>
      <c r="C38" s="93" t="s">
        <v>46</v>
      </c>
      <c r="D38" s="5">
        <v>5500</v>
      </c>
      <c r="E38" s="5">
        <v>5500</v>
      </c>
      <c r="F38" s="5">
        <v>2731.95</v>
      </c>
      <c r="G38" s="132">
        <f t="shared" si="2"/>
        <v>0.49671818181818178</v>
      </c>
    </row>
    <row r="39" spans="1:7">
      <c r="A39" s="92" t="s">
        <v>0</v>
      </c>
      <c r="B39" s="93" t="s">
        <v>47</v>
      </c>
      <c r="C39" s="93" t="s">
        <v>48</v>
      </c>
      <c r="D39" s="5">
        <v>5700</v>
      </c>
      <c r="E39" s="5">
        <v>5700</v>
      </c>
      <c r="F39" s="5">
        <v>1364.82</v>
      </c>
      <c r="G39" s="132">
        <f t="shared" si="2"/>
        <v>0.23944210526315787</v>
      </c>
    </row>
    <row r="40" spans="1:7">
      <c r="A40" s="92" t="s">
        <v>0</v>
      </c>
      <c r="B40" s="93" t="s">
        <v>132</v>
      </c>
      <c r="C40" s="93" t="s">
        <v>133</v>
      </c>
      <c r="D40" s="5">
        <v>1500</v>
      </c>
      <c r="E40" s="5">
        <v>1500</v>
      </c>
      <c r="F40" s="5">
        <v>547.5</v>
      </c>
      <c r="G40" s="132">
        <f t="shared" si="2"/>
        <v>0.36499999999999999</v>
      </c>
    </row>
    <row r="41" spans="1:7">
      <c r="A41" s="92" t="s">
        <v>0</v>
      </c>
      <c r="B41" s="93" t="s">
        <v>49</v>
      </c>
      <c r="C41" s="93" t="s">
        <v>50</v>
      </c>
      <c r="D41" s="5">
        <v>5000</v>
      </c>
      <c r="E41" s="5">
        <v>5000</v>
      </c>
      <c r="F41" s="5">
        <v>2572.1999999999998</v>
      </c>
      <c r="G41" s="132">
        <f t="shared" si="2"/>
        <v>0.51444000000000001</v>
      </c>
    </row>
    <row r="42" spans="1:7">
      <c r="A42" s="92" t="s">
        <v>0</v>
      </c>
      <c r="B42" s="93" t="s">
        <v>149</v>
      </c>
      <c r="C42" s="93" t="s">
        <v>150</v>
      </c>
      <c r="D42" s="5">
        <v>2400</v>
      </c>
      <c r="E42" s="5">
        <v>2400</v>
      </c>
      <c r="F42" s="5">
        <v>574.63</v>
      </c>
      <c r="G42" s="132">
        <f t="shared" si="2"/>
        <v>0.23942916666666667</v>
      </c>
    </row>
    <row r="43" spans="1:7">
      <c r="A43" s="92" t="s">
        <v>0</v>
      </c>
      <c r="B43" s="94">
        <v>32354</v>
      </c>
      <c r="C43" s="93" t="s">
        <v>134</v>
      </c>
      <c r="D43" s="5">
        <v>0</v>
      </c>
      <c r="E43" s="5">
        <v>0</v>
      </c>
      <c r="F43" s="5">
        <v>0</v>
      </c>
      <c r="G43" s="132">
        <f t="shared" si="2"/>
        <v>0</v>
      </c>
    </row>
    <row r="44" spans="1:7">
      <c r="A44" s="92" t="s">
        <v>0</v>
      </c>
      <c r="B44" s="93" t="s">
        <v>143</v>
      </c>
      <c r="C44" s="93" t="s">
        <v>144</v>
      </c>
      <c r="D44" s="5">
        <v>7000</v>
      </c>
      <c r="E44" s="5">
        <v>7000</v>
      </c>
      <c r="F44" s="5">
        <v>0</v>
      </c>
      <c r="G44" s="132">
        <f t="shared" si="2"/>
        <v>0</v>
      </c>
    </row>
    <row r="45" spans="1:7">
      <c r="A45" s="92" t="s">
        <v>0</v>
      </c>
      <c r="B45" s="133" t="s">
        <v>183</v>
      </c>
      <c r="C45" s="134" t="s">
        <v>184</v>
      </c>
      <c r="D45" s="5">
        <v>0</v>
      </c>
      <c r="E45" s="5">
        <v>0</v>
      </c>
      <c r="F45" s="5">
        <v>0</v>
      </c>
      <c r="G45" s="132">
        <f t="shared" si="2"/>
        <v>0</v>
      </c>
    </row>
    <row r="46" spans="1:7">
      <c r="A46" s="92" t="s">
        <v>0</v>
      </c>
      <c r="B46" s="93" t="s">
        <v>135</v>
      </c>
      <c r="C46" s="93" t="s">
        <v>136</v>
      </c>
      <c r="D46" s="5">
        <v>500</v>
      </c>
      <c r="E46" s="5">
        <v>500</v>
      </c>
      <c r="F46" s="5">
        <v>0</v>
      </c>
      <c r="G46" s="132">
        <f t="shared" si="2"/>
        <v>0</v>
      </c>
    </row>
    <row r="47" spans="1:7">
      <c r="A47" s="92" t="s">
        <v>0</v>
      </c>
      <c r="B47" s="93" t="s">
        <v>51</v>
      </c>
      <c r="C47" s="93" t="s">
        <v>52</v>
      </c>
      <c r="D47" s="5">
        <v>1060</v>
      </c>
      <c r="E47" s="5">
        <v>1060</v>
      </c>
      <c r="F47" s="5">
        <v>33</v>
      </c>
      <c r="G47" s="132">
        <f t="shared" si="2"/>
        <v>3.1132075471698113E-2</v>
      </c>
    </row>
    <row r="48" spans="1:7">
      <c r="A48" s="92" t="s">
        <v>0</v>
      </c>
      <c r="B48" s="93" t="s">
        <v>53</v>
      </c>
      <c r="C48" s="93" t="s">
        <v>54</v>
      </c>
      <c r="D48" s="5">
        <v>3000</v>
      </c>
      <c r="E48" s="5">
        <v>3000</v>
      </c>
      <c r="F48" s="5">
        <v>1226.54</v>
      </c>
      <c r="G48" s="132">
        <f t="shared" si="2"/>
        <v>0.40884666666666664</v>
      </c>
    </row>
    <row r="49" spans="1:7">
      <c r="A49" s="92" t="s">
        <v>0</v>
      </c>
      <c r="B49" s="93" t="s">
        <v>55</v>
      </c>
      <c r="C49" s="93" t="s">
        <v>56</v>
      </c>
      <c r="D49" s="5">
        <v>400</v>
      </c>
      <c r="E49" s="5">
        <v>400</v>
      </c>
      <c r="F49" s="5">
        <v>13.28</v>
      </c>
      <c r="G49" s="132">
        <f t="shared" si="2"/>
        <v>3.32E-2</v>
      </c>
    </row>
    <row r="50" spans="1:7">
      <c r="A50" s="92" t="s">
        <v>0</v>
      </c>
      <c r="B50" s="93" t="s">
        <v>137</v>
      </c>
      <c r="C50" s="93" t="s">
        <v>138</v>
      </c>
      <c r="D50" s="5">
        <v>1400</v>
      </c>
      <c r="E50" s="5">
        <v>1400</v>
      </c>
      <c r="F50" s="5">
        <v>295.7</v>
      </c>
      <c r="G50" s="132">
        <f t="shared" si="2"/>
        <v>0.21121428571428572</v>
      </c>
    </row>
    <row r="51" spans="1:7">
      <c r="A51" s="92" t="s">
        <v>0</v>
      </c>
      <c r="B51" s="11" t="s">
        <v>178</v>
      </c>
      <c r="C51" s="11" t="s">
        <v>179</v>
      </c>
      <c r="D51" s="5">
        <v>1000</v>
      </c>
      <c r="E51" s="5">
        <v>1000</v>
      </c>
      <c r="F51" s="5">
        <v>584.5</v>
      </c>
      <c r="G51" s="132">
        <f t="shared" si="2"/>
        <v>0.58450000000000002</v>
      </c>
    </row>
    <row r="52" spans="1:7">
      <c r="A52" s="92" t="s">
        <v>0</v>
      </c>
      <c r="B52" s="93" t="s">
        <v>57</v>
      </c>
      <c r="C52" s="93" t="s">
        <v>58</v>
      </c>
      <c r="D52" s="5">
        <v>14000</v>
      </c>
      <c r="E52" s="5">
        <v>14000</v>
      </c>
      <c r="F52" s="5">
        <v>6753.39</v>
      </c>
      <c r="G52" s="132">
        <f t="shared" si="2"/>
        <v>0.48238500000000001</v>
      </c>
    </row>
    <row r="53" spans="1:7">
      <c r="A53" s="92" t="s">
        <v>0</v>
      </c>
      <c r="B53" s="93" t="s">
        <v>59</v>
      </c>
      <c r="C53" s="93" t="s">
        <v>60</v>
      </c>
      <c r="D53" s="5">
        <v>1500</v>
      </c>
      <c r="E53" s="5">
        <v>1500</v>
      </c>
      <c r="F53" s="5">
        <v>556.4</v>
      </c>
      <c r="G53" s="132">
        <f t="shared" si="2"/>
        <v>0.37093333333333334</v>
      </c>
    </row>
    <row r="54" spans="1:7">
      <c r="A54" s="92" t="s">
        <v>0</v>
      </c>
      <c r="B54" s="94">
        <v>32411</v>
      </c>
      <c r="C54" s="93" t="s">
        <v>309</v>
      </c>
      <c r="D54" s="5">
        <v>0</v>
      </c>
      <c r="E54" s="5">
        <v>0</v>
      </c>
      <c r="F54" s="5">
        <v>0</v>
      </c>
      <c r="G54" s="132">
        <f t="shared" si="2"/>
        <v>0</v>
      </c>
    </row>
    <row r="55" spans="1:7">
      <c r="A55" s="92" t="s">
        <v>0</v>
      </c>
      <c r="B55" s="93" t="s">
        <v>61</v>
      </c>
      <c r="C55" s="93" t="s">
        <v>62</v>
      </c>
      <c r="D55" s="5">
        <v>2400</v>
      </c>
      <c r="E55" s="5">
        <v>2400</v>
      </c>
      <c r="F55" s="5">
        <v>341.68</v>
      </c>
      <c r="G55" s="132">
        <f t="shared" si="2"/>
        <v>0.14236666666666667</v>
      </c>
    </row>
    <row r="56" spans="1:7">
      <c r="A56" s="92" t="s">
        <v>0</v>
      </c>
      <c r="B56" s="93" t="s">
        <v>63</v>
      </c>
      <c r="C56" s="93" t="s">
        <v>64</v>
      </c>
      <c r="D56" s="5">
        <v>350</v>
      </c>
      <c r="E56" s="5">
        <v>350</v>
      </c>
      <c r="F56" s="5">
        <v>458.41</v>
      </c>
      <c r="G56" s="132">
        <f t="shared" si="2"/>
        <v>1.3097428571428573</v>
      </c>
    </row>
    <row r="57" spans="1:7">
      <c r="A57" s="92" t="s">
        <v>0</v>
      </c>
      <c r="B57" s="93" t="s">
        <v>65</v>
      </c>
      <c r="C57" s="93" t="s">
        <v>66</v>
      </c>
      <c r="D57" s="5">
        <v>140</v>
      </c>
      <c r="E57" s="5">
        <v>140</v>
      </c>
      <c r="F57" s="5">
        <v>78.09</v>
      </c>
      <c r="G57" s="132">
        <f t="shared" si="2"/>
        <v>0.55778571428571433</v>
      </c>
    </row>
    <row r="58" spans="1:7">
      <c r="A58" s="92" t="s">
        <v>0</v>
      </c>
      <c r="B58" s="93" t="s">
        <v>67</v>
      </c>
      <c r="C58" s="93" t="s">
        <v>68</v>
      </c>
      <c r="D58" s="5">
        <v>140</v>
      </c>
      <c r="E58" s="5">
        <v>140</v>
      </c>
      <c r="F58" s="5">
        <v>0</v>
      </c>
      <c r="G58" s="132">
        <f t="shared" si="2"/>
        <v>0</v>
      </c>
    </row>
    <row r="59" spans="1:7">
      <c r="A59" s="92" t="s">
        <v>0</v>
      </c>
      <c r="B59" s="93" t="s">
        <v>69</v>
      </c>
      <c r="C59" s="93" t="s">
        <v>70</v>
      </c>
      <c r="D59" s="5">
        <v>1000</v>
      </c>
      <c r="E59" s="5">
        <v>1000</v>
      </c>
      <c r="F59" s="5">
        <v>466.7</v>
      </c>
      <c r="G59" s="132">
        <f t="shared" si="2"/>
        <v>0.4667</v>
      </c>
    </row>
    <row r="60" spans="1:7">
      <c r="A60" s="92" t="s">
        <v>0</v>
      </c>
      <c r="B60" s="93" t="s">
        <v>151</v>
      </c>
      <c r="C60" s="93" t="s">
        <v>152</v>
      </c>
      <c r="D60" s="5">
        <v>1300</v>
      </c>
      <c r="E60" s="5">
        <v>1500</v>
      </c>
      <c r="F60" s="5">
        <v>663.23</v>
      </c>
      <c r="G60" s="132">
        <f t="shared" si="2"/>
        <v>0.44215333333333334</v>
      </c>
    </row>
    <row r="61" spans="1:7">
      <c r="A61" s="92" t="s">
        <v>0</v>
      </c>
      <c r="B61" s="93" t="s">
        <v>71</v>
      </c>
      <c r="C61" s="93" t="s">
        <v>72</v>
      </c>
      <c r="D61" s="5">
        <v>0</v>
      </c>
      <c r="E61" s="5">
        <v>0</v>
      </c>
      <c r="F61" s="5">
        <v>0</v>
      </c>
      <c r="G61" s="132">
        <f t="shared" si="2"/>
        <v>0</v>
      </c>
    </row>
    <row r="62" spans="1:7">
      <c r="A62" s="179"/>
      <c r="B62" s="180" t="s">
        <v>113</v>
      </c>
      <c r="C62" s="180" t="s">
        <v>114</v>
      </c>
      <c r="D62" s="181">
        <f t="shared" ref="D62" si="4">SUM(D63:D78)</f>
        <v>2300000</v>
      </c>
      <c r="E62" s="181">
        <v>2745000</v>
      </c>
      <c r="F62" s="181">
        <f t="shared" ref="F62" si="5">SUM(F63:F78)</f>
        <v>1187310.95</v>
      </c>
      <c r="G62" s="182">
        <f t="shared" si="2"/>
        <v>0.43253586520947174</v>
      </c>
    </row>
    <row r="63" spans="1:7">
      <c r="A63" s="92" t="s">
        <v>115</v>
      </c>
      <c r="B63" s="94" t="s">
        <v>82</v>
      </c>
      <c r="C63" s="93" t="s">
        <v>83</v>
      </c>
      <c r="D63" s="5">
        <v>1880000</v>
      </c>
      <c r="E63" s="5">
        <v>2300000</v>
      </c>
      <c r="F63" s="5">
        <v>966379.52000000002</v>
      </c>
      <c r="G63" s="132">
        <f t="shared" si="2"/>
        <v>0.42016500869565221</v>
      </c>
    </row>
    <row r="64" spans="1:7">
      <c r="A64" s="95">
        <v>49</v>
      </c>
      <c r="B64" s="94">
        <v>31113</v>
      </c>
      <c r="C64" s="93" t="s">
        <v>156</v>
      </c>
      <c r="D64" s="5">
        <v>0</v>
      </c>
      <c r="E64" s="5">
        <v>0</v>
      </c>
      <c r="F64" s="5">
        <v>0</v>
      </c>
      <c r="G64" s="132">
        <f t="shared" si="2"/>
        <v>0</v>
      </c>
    </row>
    <row r="65" spans="1:7">
      <c r="A65" s="92" t="s">
        <v>115</v>
      </c>
      <c r="B65" s="94" t="s">
        <v>84</v>
      </c>
      <c r="C65" s="93" t="s">
        <v>85</v>
      </c>
      <c r="D65" s="5">
        <v>36000</v>
      </c>
      <c r="E65" s="5">
        <v>36000</v>
      </c>
      <c r="F65" s="5">
        <v>11117.94</v>
      </c>
      <c r="G65" s="132">
        <f t="shared" si="2"/>
        <v>0.30883166666666667</v>
      </c>
    </row>
    <row r="66" spans="1:7">
      <c r="A66" s="92" t="s">
        <v>115</v>
      </c>
      <c r="B66" s="94">
        <v>31214</v>
      </c>
      <c r="C66" s="93" t="s">
        <v>313</v>
      </c>
      <c r="D66" s="5">
        <v>0</v>
      </c>
      <c r="E66" s="5">
        <v>0</v>
      </c>
      <c r="F66" s="5">
        <v>0</v>
      </c>
      <c r="G66" s="132">
        <f t="shared" si="2"/>
        <v>0</v>
      </c>
    </row>
    <row r="67" spans="1:7">
      <c r="A67" s="92" t="s">
        <v>115</v>
      </c>
      <c r="B67" s="94" t="s">
        <v>86</v>
      </c>
      <c r="C67" s="93" t="s">
        <v>87</v>
      </c>
      <c r="D67" s="5">
        <v>8500</v>
      </c>
      <c r="E67" s="5">
        <v>8500</v>
      </c>
      <c r="F67" s="5">
        <v>2427.92</v>
      </c>
      <c r="G67" s="132">
        <f t="shared" si="2"/>
        <v>0.28563764705882355</v>
      </c>
    </row>
    <row r="68" spans="1:7">
      <c r="A68" s="92" t="s">
        <v>115</v>
      </c>
      <c r="B68" s="94" t="s">
        <v>88</v>
      </c>
      <c r="C68" s="93" t="s">
        <v>89</v>
      </c>
      <c r="D68" s="5">
        <v>33000</v>
      </c>
      <c r="E68" s="5">
        <v>33000</v>
      </c>
      <c r="F68" s="5">
        <v>28200</v>
      </c>
      <c r="G68" s="132">
        <f t="shared" si="2"/>
        <v>0.8545454545454545</v>
      </c>
    </row>
    <row r="69" spans="1:7">
      <c r="A69" s="92" t="s">
        <v>115</v>
      </c>
      <c r="B69" s="94" t="s">
        <v>90</v>
      </c>
      <c r="C69" s="93" t="s">
        <v>91</v>
      </c>
      <c r="D69" s="5">
        <v>1500</v>
      </c>
      <c r="E69" s="5">
        <v>1500</v>
      </c>
      <c r="F69" s="5">
        <v>0</v>
      </c>
      <c r="G69" s="132">
        <f t="shared" si="2"/>
        <v>0</v>
      </c>
    </row>
    <row r="70" spans="1:7">
      <c r="A70" s="92" t="s">
        <v>115</v>
      </c>
      <c r="B70" s="94">
        <v>31321</v>
      </c>
      <c r="C70" s="93" t="s">
        <v>93</v>
      </c>
      <c r="D70" s="5">
        <v>305000</v>
      </c>
      <c r="E70" s="5">
        <v>330000</v>
      </c>
      <c r="F70" s="5">
        <v>159643.5</v>
      </c>
      <c r="G70" s="132">
        <f t="shared" si="2"/>
        <v>0.48376818181818182</v>
      </c>
    </row>
    <row r="71" spans="1:7">
      <c r="A71" s="92" t="s">
        <v>115</v>
      </c>
      <c r="B71" s="94">
        <v>31322</v>
      </c>
      <c r="C71" s="93" t="s">
        <v>163</v>
      </c>
      <c r="D71" s="5">
        <v>1000</v>
      </c>
      <c r="E71" s="5">
        <v>1000</v>
      </c>
      <c r="F71" s="5">
        <v>0</v>
      </c>
      <c r="G71" s="132">
        <f t="shared" si="2"/>
        <v>0</v>
      </c>
    </row>
    <row r="72" spans="1:7">
      <c r="A72" s="92" t="s">
        <v>115</v>
      </c>
      <c r="B72" s="94">
        <v>31332</v>
      </c>
      <c r="C72" s="93" t="s">
        <v>162</v>
      </c>
      <c r="D72" s="5">
        <v>1000</v>
      </c>
      <c r="E72" s="5">
        <v>1000</v>
      </c>
      <c r="F72" s="5">
        <v>0</v>
      </c>
      <c r="G72" s="132">
        <f t="shared" ref="G72:G135" si="6">IFERROR(F72/E72,)</f>
        <v>0</v>
      </c>
    </row>
    <row r="73" spans="1:7">
      <c r="A73" s="92" t="s">
        <v>115</v>
      </c>
      <c r="B73" s="94" t="s">
        <v>94</v>
      </c>
      <c r="C73" s="93" t="s">
        <v>95</v>
      </c>
      <c r="D73" s="5">
        <v>29000</v>
      </c>
      <c r="E73" s="5">
        <v>29000</v>
      </c>
      <c r="F73" s="5">
        <v>16938.07</v>
      </c>
      <c r="G73" s="132">
        <f t="shared" si="6"/>
        <v>0.58407137931034481</v>
      </c>
    </row>
    <row r="74" spans="1:7">
      <c r="A74" s="92" t="s">
        <v>115</v>
      </c>
      <c r="B74" s="94" t="s">
        <v>116</v>
      </c>
      <c r="C74" s="93" t="s">
        <v>117</v>
      </c>
      <c r="D74" s="5">
        <v>5000</v>
      </c>
      <c r="E74" s="5">
        <v>5000</v>
      </c>
      <c r="F74" s="5">
        <v>2604</v>
      </c>
      <c r="G74" s="132">
        <f t="shared" si="6"/>
        <v>0.52080000000000004</v>
      </c>
    </row>
    <row r="75" spans="1:7">
      <c r="A75" s="92" t="s">
        <v>115</v>
      </c>
      <c r="B75" s="94">
        <v>32961</v>
      </c>
      <c r="C75" s="93" t="s">
        <v>161</v>
      </c>
      <c r="D75" s="5">
        <v>0</v>
      </c>
      <c r="E75" s="5">
        <v>0</v>
      </c>
      <c r="F75" s="5">
        <v>0</v>
      </c>
      <c r="G75" s="132">
        <f t="shared" si="6"/>
        <v>0</v>
      </c>
    </row>
    <row r="76" spans="1:7">
      <c r="A76" s="92" t="s">
        <v>115</v>
      </c>
      <c r="B76" s="94">
        <v>34331</v>
      </c>
      <c r="C76" s="93" t="s">
        <v>164</v>
      </c>
      <c r="D76" s="5">
        <v>0</v>
      </c>
      <c r="E76" s="5">
        <v>0</v>
      </c>
      <c r="F76" s="5">
        <v>0</v>
      </c>
      <c r="G76" s="132">
        <f t="shared" si="6"/>
        <v>0</v>
      </c>
    </row>
    <row r="77" spans="1:7">
      <c r="A77" s="92" t="s">
        <v>115</v>
      </c>
      <c r="B77" s="94">
        <v>34332</v>
      </c>
      <c r="C77" s="93" t="s">
        <v>165</v>
      </c>
      <c r="D77" s="5">
        <v>0</v>
      </c>
      <c r="E77" s="5">
        <v>0</v>
      </c>
      <c r="F77" s="5">
        <v>0</v>
      </c>
      <c r="G77" s="132">
        <f t="shared" si="6"/>
        <v>0</v>
      </c>
    </row>
    <row r="78" spans="1:7">
      <c r="A78" s="92" t="s">
        <v>115</v>
      </c>
      <c r="B78" s="94">
        <v>34339</v>
      </c>
      <c r="C78" s="93" t="s">
        <v>168</v>
      </c>
      <c r="D78" s="5">
        <v>0</v>
      </c>
      <c r="E78" s="5">
        <v>0</v>
      </c>
      <c r="F78" s="5">
        <v>0</v>
      </c>
      <c r="G78" s="132">
        <f t="shared" si="6"/>
        <v>0</v>
      </c>
    </row>
    <row r="79" spans="1:7" s="122" customFormat="1">
      <c r="A79" s="179"/>
      <c r="B79" s="180" t="s">
        <v>73</v>
      </c>
      <c r="C79" s="180" t="s">
        <v>314</v>
      </c>
      <c r="D79" s="181">
        <f t="shared" ref="D79" si="7">D80+D143+D206+D215+D240+D234+D204+D136+D236</f>
        <v>741720</v>
      </c>
      <c r="E79" s="181">
        <v>798427</v>
      </c>
      <c r="F79" s="181">
        <f>F80+F143+F206+F215+F240+F234+F204+F136+F236</f>
        <v>421149.41</v>
      </c>
      <c r="G79" s="182">
        <f t="shared" si="6"/>
        <v>0.52747390807174599</v>
      </c>
    </row>
    <row r="80" spans="1:7" s="122" customFormat="1">
      <c r="A80" s="179"/>
      <c r="B80" s="180" t="s">
        <v>74</v>
      </c>
      <c r="C80" s="180" t="s">
        <v>75</v>
      </c>
      <c r="D80" s="181">
        <f t="shared" ref="D80" si="8">D81+D87+D114</f>
        <v>37030</v>
      </c>
      <c r="E80" s="181">
        <v>58342</v>
      </c>
      <c r="F80" s="181">
        <f t="shared" ref="F80" si="9">F81+F87+F114</f>
        <v>31439.47</v>
      </c>
      <c r="G80" s="182">
        <f t="shared" si="6"/>
        <v>0.53888228034691987</v>
      </c>
    </row>
    <row r="81" spans="1:7" s="122" customFormat="1">
      <c r="A81" s="135"/>
      <c r="B81" s="136"/>
      <c r="C81" s="136" t="s">
        <v>77</v>
      </c>
      <c r="D81" s="137">
        <f t="shared" ref="D81" si="10">SUM(D82:D86)</f>
        <v>9520</v>
      </c>
      <c r="E81" s="137">
        <v>9520</v>
      </c>
      <c r="F81" s="137">
        <f t="shared" ref="F81" si="11">SUM(F82:F86)</f>
        <v>665.36</v>
      </c>
      <c r="G81" s="138">
        <f t="shared" si="6"/>
        <v>6.9890756302521007E-2</v>
      </c>
    </row>
    <row r="82" spans="1:7" s="121" customFormat="1">
      <c r="A82" s="92" t="s">
        <v>76</v>
      </c>
      <c r="B82" s="93" t="s">
        <v>23</v>
      </c>
      <c r="C82" s="93" t="s">
        <v>24</v>
      </c>
      <c r="D82" s="7">
        <v>0</v>
      </c>
      <c r="E82" s="7">
        <v>0</v>
      </c>
      <c r="F82" s="7">
        <v>0</v>
      </c>
      <c r="G82" s="139">
        <f t="shared" si="6"/>
        <v>0</v>
      </c>
    </row>
    <row r="83" spans="1:7" s="121" customFormat="1">
      <c r="A83" s="92" t="s">
        <v>76</v>
      </c>
      <c r="B83" s="93" t="s">
        <v>25</v>
      </c>
      <c r="C83" s="93" t="s">
        <v>26</v>
      </c>
      <c r="D83" s="7">
        <v>3520</v>
      </c>
      <c r="E83" s="7">
        <v>3520</v>
      </c>
      <c r="F83" s="7">
        <v>0</v>
      </c>
      <c r="G83" s="139">
        <f t="shared" si="6"/>
        <v>0</v>
      </c>
    </row>
    <row r="84" spans="1:7">
      <c r="A84" s="92" t="s">
        <v>76</v>
      </c>
      <c r="B84" s="93" t="s">
        <v>55</v>
      </c>
      <c r="C84" s="93" t="s">
        <v>56</v>
      </c>
      <c r="D84" s="7">
        <v>0</v>
      </c>
      <c r="E84" s="7">
        <v>0</v>
      </c>
      <c r="F84" s="7">
        <v>0</v>
      </c>
      <c r="G84" s="139">
        <f t="shared" si="6"/>
        <v>0</v>
      </c>
    </row>
    <row r="85" spans="1:7">
      <c r="A85" s="92" t="s">
        <v>76</v>
      </c>
      <c r="B85" s="93" t="s">
        <v>78</v>
      </c>
      <c r="C85" s="93" t="s">
        <v>79</v>
      </c>
      <c r="D85" s="7">
        <v>6000</v>
      </c>
      <c r="E85" s="7">
        <v>0</v>
      </c>
      <c r="F85" s="7">
        <v>0</v>
      </c>
      <c r="G85" s="139">
        <f t="shared" si="6"/>
        <v>0</v>
      </c>
    </row>
    <row r="86" spans="1:7">
      <c r="A86" s="92" t="s">
        <v>76</v>
      </c>
      <c r="B86" s="93" t="s">
        <v>139</v>
      </c>
      <c r="C86" s="93" t="s">
        <v>140</v>
      </c>
      <c r="D86" s="7">
        <v>0</v>
      </c>
      <c r="E86" s="7">
        <v>6000</v>
      </c>
      <c r="F86" s="7">
        <v>665.36</v>
      </c>
      <c r="G86" s="139">
        <f t="shared" si="6"/>
        <v>0.11089333333333333</v>
      </c>
    </row>
    <row r="87" spans="1:7">
      <c r="A87" s="92"/>
      <c r="B87" s="93"/>
      <c r="C87" s="140" t="s">
        <v>145</v>
      </c>
      <c r="D87" s="137">
        <f t="shared" ref="D87" si="12">SUM(D88:D113)</f>
        <v>27510</v>
      </c>
      <c r="E87" s="137">
        <v>33677</v>
      </c>
      <c r="F87" s="137">
        <f t="shared" ref="F87" si="13">SUM(F88:F113)</f>
        <v>17309.34</v>
      </c>
      <c r="G87" s="138">
        <f t="shared" si="6"/>
        <v>0.51398105531965432</v>
      </c>
    </row>
    <row r="88" spans="1:7">
      <c r="A88" s="95" t="s">
        <v>119</v>
      </c>
      <c r="B88" s="93" t="s">
        <v>7</v>
      </c>
      <c r="C88" s="93" t="s">
        <v>181</v>
      </c>
      <c r="D88" s="5">
        <v>0</v>
      </c>
      <c r="E88" s="5">
        <v>0</v>
      </c>
      <c r="F88" s="5">
        <v>159.6</v>
      </c>
      <c r="G88" s="132">
        <f t="shared" si="6"/>
        <v>0</v>
      </c>
    </row>
    <row r="89" spans="1:7">
      <c r="A89" s="95" t="s">
        <v>119</v>
      </c>
      <c r="B89" s="94">
        <v>32115</v>
      </c>
      <c r="C89" s="93" t="s">
        <v>10</v>
      </c>
      <c r="D89" s="5"/>
      <c r="E89" s="5"/>
      <c r="F89" s="5">
        <v>0</v>
      </c>
      <c r="G89" s="132">
        <f t="shared" si="6"/>
        <v>0</v>
      </c>
    </row>
    <row r="90" spans="1:7">
      <c r="A90" s="95" t="s">
        <v>119</v>
      </c>
      <c r="B90" s="93" t="s">
        <v>13</v>
      </c>
      <c r="C90" s="93" t="s">
        <v>14</v>
      </c>
      <c r="D90" s="5">
        <v>0</v>
      </c>
      <c r="E90" s="5">
        <v>0</v>
      </c>
      <c r="F90" s="5">
        <v>0</v>
      </c>
      <c r="G90" s="132">
        <f t="shared" si="6"/>
        <v>0</v>
      </c>
    </row>
    <row r="91" spans="1:7">
      <c r="A91" s="95" t="s">
        <v>119</v>
      </c>
      <c r="B91" s="93" t="s">
        <v>15</v>
      </c>
      <c r="C91" s="93" t="s">
        <v>16</v>
      </c>
      <c r="D91" s="5">
        <v>500</v>
      </c>
      <c r="E91" s="5">
        <v>500</v>
      </c>
      <c r="F91" s="5">
        <v>17.79</v>
      </c>
      <c r="G91" s="132">
        <f t="shared" si="6"/>
        <v>3.5580000000000001E-2</v>
      </c>
    </row>
    <row r="92" spans="1:7">
      <c r="A92" s="95" t="s">
        <v>119</v>
      </c>
      <c r="B92" s="93" t="s">
        <v>21</v>
      </c>
      <c r="C92" s="93" t="s">
        <v>22</v>
      </c>
      <c r="D92" s="5">
        <v>0</v>
      </c>
      <c r="E92" s="5">
        <v>0</v>
      </c>
      <c r="F92" s="5">
        <v>0</v>
      </c>
      <c r="G92" s="132">
        <f t="shared" si="6"/>
        <v>0</v>
      </c>
    </row>
    <row r="93" spans="1:7">
      <c r="A93" s="95" t="s">
        <v>119</v>
      </c>
      <c r="B93" s="93" t="s">
        <v>130</v>
      </c>
      <c r="C93" s="93" t="s">
        <v>131</v>
      </c>
      <c r="D93" s="5">
        <v>0</v>
      </c>
      <c r="E93" s="5">
        <v>0</v>
      </c>
      <c r="F93" s="5">
        <v>0</v>
      </c>
      <c r="G93" s="132">
        <f t="shared" si="6"/>
        <v>0</v>
      </c>
    </row>
    <row r="94" spans="1:7">
      <c r="A94" s="95" t="s">
        <v>119</v>
      </c>
      <c r="B94" s="93" t="s">
        <v>31</v>
      </c>
      <c r="C94" s="93" t="s">
        <v>32</v>
      </c>
      <c r="D94" s="5">
        <v>500</v>
      </c>
      <c r="E94" s="5">
        <v>500</v>
      </c>
      <c r="F94" s="5">
        <v>3554.99</v>
      </c>
      <c r="G94" s="132">
        <f t="shared" si="6"/>
        <v>7.1099799999999993</v>
      </c>
    </row>
    <row r="95" spans="1:7">
      <c r="A95" s="95" t="s">
        <v>119</v>
      </c>
      <c r="B95" s="93" t="s">
        <v>33</v>
      </c>
      <c r="C95" s="93" t="s">
        <v>366</v>
      </c>
      <c r="D95" s="5">
        <v>0</v>
      </c>
      <c r="E95" s="5">
        <v>0</v>
      </c>
      <c r="F95" s="5">
        <v>153.97999999999999</v>
      </c>
      <c r="G95" s="132">
        <f t="shared" si="6"/>
        <v>0</v>
      </c>
    </row>
    <row r="96" spans="1:7">
      <c r="A96" s="95" t="s">
        <v>119</v>
      </c>
      <c r="B96" s="93" t="s">
        <v>39</v>
      </c>
      <c r="C96" s="93" t="s">
        <v>40</v>
      </c>
      <c r="D96" s="5">
        <v>0</v>
      </c>
      <c r="E96" s="5">
        <v>0</v>
      </c>
      <c r="F96" s="5">
        <v>0</v>
      </c>
      <c r="G96" s="132">
        <f t="shared" si="6"/>
        <v>0</v>
      </c>
    </row>
    <row r="97" spans="1:7">
      <c r="A97" s="95" t="s">
        <v>119</v>
      </c>
      <c r="B97" s="93" t="s">
        <v>41</v>
      </c>
      <c r="C97" s="93" t="s">
        <v>42</v>
      </c>
      <c r="D97" s="5">
        <v>0</v>
      </c>
      <c r="E97" s="5">
        <v>0</v>
      </c>
      <c r="F97" s="5">
        <v>0</v>
      </c>
      <c r="G97" s="132">
        <f t="shared" si="6"/>
        <v>0</v>
      </c>
    </row>
    <row r="98" spans="1:7">
      <c r="A98" s="95" t="s">
        <v>119</v>
      </c>
      <c r="B98" s="93" t="s">
        <v>43</v>
      </c>
      <c r="C98" s="93" t="s">
        <v>44</v>
      </c>
      <c r="D98" s="5">
        <v>0</v>
      </c>
      <c r="E98" s="5">
        <v>0</v>
      </c>
      <c r="F98" s="5">
        <v>0</v>
      </c>
      <c r="G98" s="132">
        <f t="shared" si="6"/>
        <v>0</v>
      </c>
    </row>
    <row r="99" spans="1:7">
      <c r="A99" s="95">
        <v>55</v>
      </c>
      <c r="B99" s="93" t="s">
        <v>120</v>
      </c>
      <c r="C99" s="93" t="s">
        <v>121</v>
      </c>
      <c r="D99" s="5">
        <v>0</v>
      </c>
      <c r="E99" s="5">
        <v>0</v>
      </c>
      <c r="F99" s="5">
        <v>0</v>
      </c>
      <c r="G99" s="132">
        <f t="shared" si="6"/>
        <v>0</v>
      </c>
    </row>
    <row r="100" spans="1:7">
      <c r="A100" s="95" t="s">
        <v>119</v>
      </c>
      <c r="B100" s="93" t="s">
        <v>137</v>
      </c>
      <c r="C100" s="93" t="s">
        <v>138</v>
      </c>
      <c r="D100" s="5">
        <v>0</v>
      </c>
      <c r="E100" s="5">
        <v>0</v>
      </c>
      <c r="F100" s="5">
        <v>0</v>
      </c>
      <c r="G100" s="132">
        <f t="shared" si="6"/>
        <v>0</v>
      </c>
    </row>
    <row r="101" spans="1:7">
      <c r="A101" s="95">
        <v>55</v>
      </c>
      <c r="B101" s="93" t="s">
        <v>59</v>
      </c>
      <c r="C101" s="93" t="s">
        <v>60</v>
      </c>
      <c r="D101" s="5">
        <v>0</v>
      </c>
      <c r="E101" s="5">
        <v>0</v>
      </c>
      <c r="F101" s="5">
        <v>55</v>
      </c>
      <c r="G101" s="132">
        <f t="shared" si="6"/>
        <v>0</v>
      </c>
    </row>
    <row r="102" spans="1:7">
      <c r="A102" s="95" t="s">
        <v>119</v>
      </c>
      <c r="B102" s="93" t="s">
        <v>63</v>
      </c>
      <c r="C102" s="93" t="s">
        <v>64</v>
      </c>
      <c r="D102" s="5">
        <v>0</v>
      </c>
      <c r="E102" s="5">
        <v>0</v>
      </c>
      <c r="F102" s="5">
        <v>0</v>
      </c>
      <c r="G102" s="132">
        <f t="shared" si="6"/>
        <v>0</v>
      </c>
    </row>
    <row r="103" spans="1:7">
      <c r="A103" s="95" t="s">
        <v>119</v>
      </c>
      <c r="B103" s="93" t="s">
        <v>69</v>
      </c>
      <c r="C103" s="93" t="s">
        <v>70</v>
      </c>
      <c r="D103" s="5">
        <v>0</v>
      </c>
      <c r="E103" s="5">
        <v>0</v>
      </c>
      <c r="F103" s="5">
        <v>0</v>
      </c>
      <c r="G103" s="132">
        <f t="shared" si="6"/>
        <v>0</v>
      </c>
    </row>
    <row r="104" spans="1:7">
      <c r="A104" s="95" t="s">
        <v>119</v>
      </c>
      <c r="B104" s="93" t="s">
        <v>205</v>
      </c>
      <c r="C104" s="93" t="s">
        <v>168</v>
      </c>
      <c r="D104" s="5">
        <v>0</v>
      </c>
      <c r="E104" s="5">
        <v>0</v>
      </c>
      <c r="F104" s="5">
        <v>0</v>
      </c>
      <c r="G104" s="132">
        <f t="shared" si="6"/>
        <v>0</v>
      </c>
    </row>
    <row r="105" spans="1:7">
      <c r="A105" s="95" t="s">
        <v>119</v>
      </c>
      <c r="B105" s="93" t="s">
        <v>78</v>
      </c>
      <c r="C105" s="93" t="s">
        <v>79</v>
      </c>
      <c r="D105" s="5">
        <v>22000</v>
      </c>
      <c r="E105" s="5">
        <v>26390</v>
      </c>
      <c r="F105" s="5">
        <v>9407.86</v>
      </c>
      <c r="G105" s="132">
        <f t="shared" si="6"/>
        <v>0.35649336870026527</v>
      </c>
    </row>
    <row r="106" spans="1:7">
      <c r="A106" s="95" t="s">
        <v>119</v>
      </c>
      <c r="B106" s="141">
        <v>38129</v>
      </c>
      <c r="C106" s="134" t="s">
        <v>349</v>
      </c>
      <c r="D106" s="5">
        <v>0</v>
      </c>
      <c r="E106" s="5">
        <v>1777</v>
      </c>
      <c r="F106" s="5">
        <v>1777.5</v>
      </c>
      <c r="G106" s="132">
        <f t="shared" si="6"/>
        <v>1.0002813731007316</v>
      </c>
    </row>
    <row r="107" spans="1:7">
      <c r="A107" s="95" t="s">
        <v>119</v>
      </c>
      <c r="B107" s="93" t="s">
        <v>109</v>
      </c>
      <c r="C107" s="93" t="s">
        <v>110</v>
      </c>
      <c r="D107" s="5">
        <v>0</v>
      </c>
      <c r="E107" s="5">
        <v>0</v>
      </c>
      <c r="F107" s="5">
        <v>0</v>
      </c>
      <c r="G107" s="132">
        <f t="shared" si="6"/>
        <v>0</v>
      </c>
    </row>
    <row r="108" spans="1:7">
      <c r="A108" s="95" t="s">
        <v>119</v>
      </c>
      <c r="B108" s="94">
        <v>42231</v>
      </c>
      <c r="C108" s="93" t="s">
        <v>186</v>
      </c>
      <c r="D108" s="5">
        <v>0</v>
      </c>
      <c r="E108" s="5">
        <v>0</v>
      </c>
      <c r="F108" s="5">
        <v>0</v>
      </c>
      <c r="G108" s="132">
        <f t="shared" si="6"/>
        <v>0</v>
      </c>
    </row>
    <row r="109" spans="1:7">
      <c r="A109" s="95" t="s">
        <v>119</v>
      </c>
      <c r="B109" s="94" t="s">
        <v>367</v>
      </c>
      <c r="C109" s="93" t="s">
        <v>368</v>
      </c>
      <c r="D109" s="5">
        <v>0</v>
      </c>
      <c r="E109" s="5">
        <v>0</v>
      </c>
      <c r="F109" s="5">
        <v>1924.48</v>
      </c>
      <c r="G109" s="132">
        <f t="shared" si="6"/>
        <v>0</v>
      </c>
    </row>
    <row r="110" spans="1:7">
      <c r="A110" s="95" t="s">
        <v>119</v>
      </c>
      <c r="B110" s="94" t="s">
        <v>315</v>
      </c>
      <c r="C110" s="93" t="s">
        <v>316</v>
      </c>
      <c r="D110" s="5">
        <v>0</v>
      </c>
      <c r="E110" s="5">
        <v>0</v>
      </c>
      <c r="F110" s="5">
        <v>0</v>
      </c>
      <c r="G110" s="132">
        <f t="shared" si="6"/>
        <v>0</v>
      </c>
    </row>
    <row r="111" spans="1:7">
      <c r="A111" s="95" t="s">
        <v>119</v>
      </c>
      <c r="B111" s="93" t="s">
        <v>153</v>
      </c>
      <c r="C111" s="93" t="s">
        <v>154</v>
      </c>
      <c r="D111" s="5">
        <v>3710</v>
      </c>
      <c r="E111" s="5">
        <v>3710</v>
      </c>
      <c r="F111" s="5">
        <v>0</v>
      </c>
      <c r="G111" s="132">
        <f t="shared" si="6"/>
        <v>0</v>
      </c>
    </row>
    <row r="112" spans="1:7">
      <c r="A112" s="95" t="s">
        <v>119</v>
      </c>
      <c r="B112" s="94">
        <v>42231</v>
      </c>
      <c r="C112" s="93" t="s">
        <v>186</v>
      </c>
      <c r="D112" s="5">
        <v>0</v>
      </c>
      <c r="E112" s="5">
        <v>0</v>
      </c>
      <c r="F112" s="5">
        <v>0</v>
      </c>
      <c r="G112" s="132">
        <f t="shared" si="6"/>
        <v>0</v>
      </c>
    </row>
    <row r="113" spans="1:7">
      <c r="A113" s="95">
        <v>55</v>
      </c>
      <c r="B113" s="93" t="s">
        <v>111</v>
      </c>
      <c r="C113" s="93" t="s">
        <v>112</v>
      </c>
      <c r="D113" s="5">
        <v>800</v>
      </c>
      <c r="E113" s="5">
        <v>800</v>
      </c>
      <c r="F113" s="5">
        <v>258.14</v>
      </c>
      <c r="G113" s="132">
        <f t="shared" si="6"/>
        <v>0.32267499999999999</v>
      </c>
    </row>
    <row r="114" spans="1:7" s="122" customFormat="1">
      <c r="A114" s="142">
        <v>29</v>
      </c>
      <c r="B114" s="143"/>
      <c r="C114" s="143" t="s">
        <v>158</v>
      </c>
      <c r="D114" s="137">
        <f>SUM(D115:D135)</f>
        <v>0</v>
      </c>
      <c r="E114" s="137">
        <v>15145</v>
      </c>
      <c r="F114" s="137">
        <f t="shared" ref="F114" si="14">SUM(F115:F135)</f>
        <v>13464.77</v>
      </c>
      <c r="G114" s="138">
        <f t="shared" si="6"/>
        <v>0.88905711455926051</v>
      </c>
    </row>
    <row r="115" spans="1:7" s="122" customFormat="1">
      <c r="A115" s="95">
        <v>29</v>
      </c>
      <c r="B115" s="11" t="s">
        <v>82</v>
      </c>
      <c r="C115" s="11" t="s">
        <v>83</v>
      </c>
      <c r="D115" s="5">
        <v>0</v>
      </c>
      <c r="E115" s="5">
        <v>12625</v>
      </c>
      <c r="F115" s="5">
        <v>9696.11</v>
      </c>
      <c r="G115" s="132">
        <f t="shared" si="6"/>
        <v>0.76800871287128714</v>
      </c>
    </row>
    <row r="116" spans="1:7">
      <c r="A116" s="95">
        <v>29</v>
      </c>
      <c r="B116" s="11" t="s">
        <v>92</v>
      </c>
      <c r="C116" s="11" t="s">
        <v>180</v>
      </c>
      <c r="D116" s="5">
        <v>0</v>
      </c>
      <c r="E116" s="5">
        <v>0</v>
      </c>
      <c r="F116" s="5">
        <v>1599.87</v>
      </c>
      <c r="G116" s="132">
        <f t="shared" si="6"/>
        <v>0</v>
      </c>
    </row>
    <row r="117" spans="1:7">
      <c r="A117" s="95">
        <v>29</v>
      </c>
      <c r="B117" s="11" t="s">
        <v>141</v>
      </c>
      <c r="C117" s="11" t="s">
        <v>204</v>
      </c>
      <c r="D117" s="5">
        <v>0</v>
      </c>
      <c r="E117" s="5">
        <v>0</v>
      </c>
      <c r="F117" s="5">
        <v>0</v>
      </c>
      <c r="G117" s="132">
        <f t="shared" si="6"/>
        <v>0</v>
      </c>
    </row>
    <row r="118" spans="1:7">
      <c r="A118" s="95">
        <v>29</v>
      </c>
      <c r="B118" s="11" t="s">
        <v>5</v>
      </c>
      <c r="C118" s="11" t="s">
        <v>6</v>
      </c>
      <c r="D118" s="5">
        <v>0</v>
      </c>
      <c r="E118" s="5">
        <v>150</v>
      </c>
      <c r="F118" s="5">
        <v>180</v>
      </c>
      <c r="G118" s="132">
        <f t="shared" si="6"/>
        <v>1.2</v>
      </c>
    </row>
    <row r="119" spans="1:7">
      <c r="A119" s="95">
        <v>29</v>
      </c>
      <c r="B119" s="11" t="s">
        <v>7</v>
      </c>
      <c r="C119" s="11" t="s">
        <v>181</v>
      </c>
      <c r="D119" s="5">
        <v>0</v>
      </c>
      <c r="E119" s="5">
        <v>0</v>
      </c>
      <c r="F119" s="5">
        <v>0</v>
      </c>
      <c r="G119" s="132">
        <f t="shared" si="6"/>
        <v>0</v>
      </c>
    </row>
    <row r="120" spans="1:7">
      <c r="A120" s="95">
        <v>29</v>
      </c>
      <c r="B120" s="11" t="s">
        <v>9</v>
      </c>
      <c r="C120" s="11" t="s">
        <v>182</v>
      </c>
      <c r="D120" s="5">
        <v>0</v>
      </c>
      <c r="E120" s="5">
        <v>0</v>
      </c>
      <c r="F120" s="5">
        <v>93.98</v>
      </c>
      <c r="G120" s="132">
        <f t="shared" si="6"/>
        <v>0</v>
      </c>
    </row>
    <row r="121" spans="1:7">
      <c r="A121" s="95">
        <v>29</v>
      </c>
      <c r="B121" s="11" t="s">
        <v>310</v>
      </c>
      <c r="C121" s="11" t="s">
        <v>302</v>
      </c>
      <c r="D121" s="5"/>
      <c r="E121" s="5">
        <v>0</v>
      </c>
      <c r="F121" s="5">
        <v>108.6</v>
      </c>
      <c r="G121" s="132">
        <f t="shared" si="6"/>
        <v>0</v>
      </c>
    </row>
    <row r="122" spans="1:7">
      <c r="A122" s="95">
        <v>29</v>
      </c>
      <c r="B122" s="11" t="s">
        <v>94</v>
      </c>
      <c r="C122" s="11" t="s">
        <v>95</v>
      </c>
      <c r="D122" s="5">
        <v>0</v>
      </c>
      <c r="E122" s="5">
        <v>213</v>
      </c>
      <c r="F122" s="5">
        <v>318.54000000000002</v>
      </c>
      <c r="G122" s="132">
        <f t="shared" si="6"/>
        <v>1.4954929577464791</v>
      </c>
    </row>
    <row r="123" spans="1:7">
      <c r="A123" s="95">
        <v>29</v>
      </c>
      <c r="B123" s="11" t="s">
        <v>11</v>
      </c>
      <c r="C123" s="11" t="s">
        <v>12</v>
      </c>
      <c r="D123" s="5">
        <v>0</v>
      </c>
      <c r="E123" s="5">
        <v>0</v>
      </c>
      <c r="F123" s="5">
        <v>110</v>
      </c>
      <c r="G123" s="132">
        <f t="shared" si="6"/>
        <v>0</v>
      </c>
    </row>
    <row r="124" spans="1:7">
      <c r="A124" s="95">
        <v>29</v>
      </c>
      <c r="B124" s="93" t="s">
        <v>13</v>
      </c>
      <c r="C124" s="93" t="s">
        <v>14</v>
      </c>
      <c r="D124" s="5">
        <v>0</v>
      </c>
      <c r="E124" s="5">
        <v>1384</v>
      </c>
      <c r="F124" s="5">
        <v>69.25</v>
      </c>
      <c r="G124" s="132">
        <f t="shared" si="6"/>
        <v>5.0036127167630055E-2</v>
      </c>
    </row>
    <row r="125" spans="1:7">
      <c r="A125" s="95">
        <v>29</v>
      </c>
      <c r="B125" s="93" t="s">
        <v>15</v>
      </c>
      <c r="C125" s="93" t="s">
        <v>16</v>
      </c>
      <c r="D125" s="5"/>
      <c r="E125" s="5">
        <v>0</v>
      </c>
      <c r="F125" s="5">
        <v>642.21</v>
      </c>
      <c r="G125" s="132">
        <f t="shared" si="6"/>
        <v>0</v>
      </c>
    </row>
    <row r="126" spans="1:7" ht="15.75" customHeight="1">
      <c r="A126" s="95">
        <v>29</v>
      </c>
      <c r="B126" s="93" t="s">
        <v>21</v>
      </c>
      <c r="C126" s="93" t="s">
        <v>22</v>
      </c>
      <c r="D126" s="5">
        <v>0</v>
      </c>
      <c r="E126" s="5">
        <v>720</v>
      </c>
      <c r="F126" s="5">
        <v>0</v>
      </c>
      <c r="G126" s="132">
        <f t="shared" si="6"/>
        <v>0</v>
      </c>
    </row>
    <row r="127" spans="1:7">
      <c r="A127" s="95">
        <v>29</v>
      </c>
      <c r="B127" s="93" t="s">
        <v>104</v>
      </c>
      <c r="C127" s="93" t="s">
        <v>187</v>
      </c>
      <c r="D127" s="5">
        <v>0</v>
      </c>
      <c r="E127" s="5">
        <v>0</v>
      </c>
      <c r="F127" s="5">
        <v>0</v>
      </c>
      <c r="G127" s="132">
        <f t="shared" si="6"/>
        <v>0</v>
      </c>
    </row>
    <row r="128" spans="1:7">
      <c r="A128" s="95">
        <v>29</v>
      </c>
      <c r="B128" s="93" t="s">
        <v>23</v>
      </c>
      <c r="C128" s="93" t="s">
        <v>24</v>
      </c>
      <c r="D128" s="5">
        <v>0</v>
      </c>
      <c r="E128" s="5">
        <v>0</v>
      </c>
      <c r="F128" s="5">
        <v>0</v>
      </c>
      <c r="G128" s="132">
        <f t="shared" si="6"/>
        <v>0</v>
      </c>
    </row>
    <row r="129" spans="1:7">
      <c r="A129" s="95">
        <v>29</v>
      </c>
      <c r="B129" s="93" t="s">
        <v>31</v>
      </c>
      <c r="C129" s="129" t="s">
        <v>32</v>
      </c>
      <c r="D129" s="5">
        <v>0</v>
      </c>
      <c r="E129" s="5">
        <v>0</v>
      </c>
      <c r="F129" s="5">
        <v>307.51</v>
      </c>
      <c r="G129" s="132">
        <f t="shared" si="6"/>
        <v>0</v>
      </c>
    </row>
    <row r="130" spans="1:7">
      <c r="A130" s="95">
        <v>29</v>
      </c>
      <c r="B130" s="93" t="s">
        <v>183</v>
      </c>
      <c r="C130" s="129" t="s">
        <v>184</v>
      </c>
      <c r="D130" s="5">
        <v>0</v>
      </c>
      <c r="E130" s="5">
        <v>0</v>
      </c>
      <c r="F130" s="5">
        <v>0</v>
      </c>
      <c r="G130" s="132">
        <f t="shared" si="6"/>
        <v>0</v>
      </c>
    </row>
    <row r="131" spans="1:7">
      <c r="A131" s="95">
        <v>29</v>
      </c>
      <c r="B131" s="93" t="s">
        <v>51</v>
      </c>
      <c r="C131" s="129" t="s">
        <v>52</v>
      </c>
      <c r="D131" s="5">
        <v>0</v>
      </c>
      <c r="E131" s="5">
        <v>0</v>
      </c>
      <c r="F131" s="5">
        <v>0</v>
      </c>
      <c r="G131" s="132">
        <f t="shared" si="6"/>
        <v>0</v>
      </c>
    </row>
    <row r="132" spans="1:7">
      <c r="A132" s="95">
        <v>29</v>
      </c>
      <c r="B132" s="93" t="s">
        <v>137</v>
      </c>
      <c r="C132" s="129" t="s">
        <v>188</v>
      </c>
      <c r="D132" s="5">
        <v>0</v>
      </c>
      <c r="E132" s="5">
        <v>0</v>
      </c>
      <c r="F132" s="5">
        <v>0</v>
      </c>
      <c r="G132" s="132">
        <f t="shared" si="6"/>
        <v>0</v>
      </c>
    </row>
    <row r="133" spans="1:7">
      <c r="A133" s="123">
        <v>29</v>
      </c>
      <c r="B133" s="124" t="s">
        <v>59</v>
      </c>
      <c r="C133" s="144" t="s">
        <v>60</v>
      </c>
      <c r="D133" s="5">
        <v>0</v>
      </c>
      <c r="E133" s="5">
        <v>0</v>
      </c>
      <c r="F133" s="145">
        <v>140</v>
      </c>
      <c r="G133" s="146">
        <f t="shared" si="6"/>
        <v>0</v>
      </c>
    </row>
    <row r="134" spans="1:7">
      <c r="A134" s="123">
        <v>29</v>
      </c>
      <c r="B134" s="124" t="s">
        <v>69</v>
      </c>
      <c r="C134" s="144" t="s">
        <v>70</v>
      </c>
      <c r="D134" s="5"/>
      <c r="E134" s="5">
        <v>0</v>
      </c>
      <c r="F134" s="145">
        <v>31.57</v>
      </c>
      <c r="G134" s="146">
        <f t="shared" si="6"/>
        <v>0</v>
      </c>
    </row>
    <row r="135" spans="1:7">
      <c r="A135" s="123">
        <v>29</v>
      </c>
      <c r="B135" s="93" t="s">
        <v>111</v>
      </c>
      <c r="C135" s="93" t="s">
        <v>112</v>
      </c>
      <c r="D135" s="5">
        <v>0</v>
      </c>
      <c r="E135" s="5">
        <v>53</v>
      </c>
      <c r="F135" s="145">
        <v>167.13</v>
      </c>
      <c r="G135" s="146">
        <f t="shared" si="6"/>
        <v>3.1533962264150941</v>
      </c>
    </row>
    <row r="136" spans="1:7">
      <c r="A136" s="179"/>
      <c r="B136" s="183">
        <v>1805509</v>
      </c>
      <c r="C136" s="180" t="s">
        <v>352</v>
      </c>
      <c r="D136" s="181">
        <f>SUM(D138:D142)</f>
        <v>740</v>
      </c>
      <c r="E136" s="181">
        <v>1370</v>
      </c>
      <c r="F136" s="181">
        <f t="shared" ref="F136" si="15">SUM(F138:F142)</f>
        <v>1369.08</v>
      </c>
      <c r="G136" s="182">
        <f t="shared" ref="G136:G199" si="16">IFERROR(F136/E136,)</f>
        <v>0.99932846715328461</v>
      </c>
    </row>
    <row r="137" spans="1:7" s="153" customFormat="1">
      <c r="A137" s="147" t="s">
        <v>119</v>
      </c>
      <c r="B137" s="148"/>
      <c r="C137" s="149" t="s">
        <v>145</v>
      </c>
      <c r="D137" s="150">
        <f>SUM(D138:D142)</f>
        <v>740</v>
      </c>
      <c r="E137" s="150">
        <v>1370</v>
      </c>
      <c r="F137" s="151">
        <f t="shared" ref="F137" si="17">SUM(F138:F142)</f>
        <v>1369.08</v>
      </c>
      <c r="G137" s="152">
        <f t="shared" si="16"/>
        <v>0.99932846715328461</v>
      </c>
    </row>
    <row r="138" spans="1:7" customFormat="1">
      <c r="A138" s="129" t="s">
        <v>119</v>
      </c>
      <c r="B138" s="93" t="s">
        <v>104</v>
      </c>
      <c r="C138" s="154" t="s">
        <v>187</v>
      </c>
      <c r="D138" s="155">
        <v>150</v>
      </c>
      <c r="E138" s="6">
        <v>154</v>
      </c>
      <c r="F138" s="6">
        <v>153.18</v>
      </c>
      <c r="G138" s="156">
        <f t="shared" si="16"/>
        <v>0.99467532467532471</v>
      </c>
    </row>
    <row r="139" spans="1:7" customFormat="1">
      <c r="A139" s="129" t="s">
        <v>119</v>
      </c>
      <c r="B139" s="93" t="s">
        <v>39</v>
      </c>
      <c r="C139" s="154" t="s">
        <v>40</v>
      </c>
      <c r="D139" s="155">
        <v>250</v>
      </c>
      <c r="E139" s="6">
        <v>608</v>
      </c>
      <c r="F139" s="6">
        <v>608</v>
      </c>
      <c r="G139" s="156">
        <f t="shared" si="16"/>
        <v>1</v>
      </c>
    </row>
    <row r="140" spans="1:7" customFormat="1">
      <c r="A140" s="157" t="s">
        <v>119</v>
      </c>
      <c r="B140" s="134" t="s">
        <v>137</v>
      </c>
      <c r="C140" s="134" t="s">
        <v>188</v>
      </c>
      <c r="D140" s="155">
        <v>0</v>
      </c>
      <c r="E140" s="6">
        <v>78</v>
      </c>
      <c r="F140" s="6">
        <v>78</v>
      </c>
      <c r="G140" s="156">
        <f t="shared" si="16"/>
        <v>1</v>
      </c>
    </row>
    <row r="141" spans="1:7" customFormat="1">
      <c r="A141" s="157" t="s">
        <v>119</v>
      </c>
      <c r="B141" s="134" t="s">
        <v>59</v>
      </c>
      <c r="C141" s="134" t="s">
        <v>60</v>
      </c>
      <c r="D141" s="155">
        <v>0</v>
      </c>
      <c r="E141" s="6">
        <v>530</v>
      </c>
      <c r="F141" s="6">
        <v>529.9</v>
      </c>
      <c r="G141" s="156">
        <f t="shared" si="16"/>
        <v>0.9998113207547169</v>
      </c>
    </row>
    <row r="142" spans="1:7" customFormat="1">
      <c r="A142" s="158" t="s">
        <v>119</v>
      </c>
      <c r="B142" s="134" t="s">
        <v>353</v>
      </c>
      <c r="C142" s="134" t="s">
        <v>309</v>
      </c>
      <c r="D142" s="155">
        <v>340</v>
      </c>
      <c r="E142" s="6">
        <v>0</v>
      </c>
      <c r="F142" s="6">
        <v>0</v>
      </c>
      <c r="G142" s="156">
        <f t="shared" si="16"/>
        <v>0</v>
      </c>
    </row>
    <row r="143" spans="1:7">
      <c r="A143" s="179"/>
      <c r="B143" s="180" t="s">
        <v>80</v>
      </c>
      <c r="C143" s="180" t="s">
        <v>81</v>
      </c>
      <c r="D143" s="181">
        <f t="shared" ref="D143" si="18">D144+D161+D195</f>
        <v>303900</v>
      </c>
      <c r="E143" s="181">
        <v>311227</v>
      </c>
      <c r="F143" s="181">
        <f t="shared" ref="F143" si="19">F144+F161+F195</f>
        <v>167282.97</v>
      </c>
      <c r="G143" s="182">
        <f t="shared" si="16"/>
        <v>0.53749504381046631</v>
      </c>
    </row>
    <row r="144" spans="1:7" s="2" customFormat="1">
      <c r="A144" s="159"/>
      <c r="B144" s="160"/>
      <c r="C144" s="161" t="s">
        <v>77</v>
      </c>
      <c r="D144" s="162">
        <f t="shared" ref="D144" si="20">SUM(D145:D160)</f>
        <v>228900</v>
      </c>
      <c r="E144" s="163">
        <v>234400</v>
      </c>
      <c r="F144" s="163">
        <f t="shared" ref="F144" si="21">SUM(F145:F160)</f>
        <v>125997.06000000001</v>
      </c>
      <c r="G144" s="164">
        <f t="shared" si="16"/>
        <v>0.53753011945392493</v>
      </c>
    </row>
    <row r="145" spans="1:7">
      <c r="A145" s="95" t="s">
        <v>76</v>
      </c>
      <c r="B145" s="93" t="s">
        <v>82</v>
      </c>
      <c r="C145" s="129" t="s">
        <v>83</v>
      </c>
      <c r="D145" s="165">
        <v>178100</v>
      </c>
      <c r="E145" s="8">
        <v>178100</v>
      </c>
      <c r="F145" s="8">
        <v>98680.6</v>
      </c>
      <c r="G145" s="166">
        <f t="shared" si="16"/>
        <v>0.55407411566535658</v>
      </c>
    </row>
    <row r="146" spans="1:7">
      <c r="A146" s="95">
        <v>11</v>
      </c>
      <c r="B146" s="94">
        <v>31113</v>
      </c>
      <c r="C146" s="129" t="s">
        <v>156</v>
      </c>
      <c r="D146" s="165">
        <v>0</v>
      </c>
      <c r="E146" s="8">
        <v>0</v>
      </c>
      <c r="F146" s="8">
        <v>0</v>
      </c>
      <c r="G146" s="166">
        <f t="shared" si="16"/>
        <v>0</v>
      </c>
    </row>
    <row r="147" spans="1:7">
      <c r="A147" s="95" t="s">
        <v>76</v>
      </c>
      <c r="B147" s="94" t="s">
        <v>84</v>
      </c>
      <c r="C147" s="129" t="s">
        <v>85</v>
      </c>
      <c r="D147" s="165">
        <v>6400</v>
      </c>
      <c r="E147" s="8">
        <v>11900</v>
      </c>
      <c r="F147" s="8">
        <v>1000</v>
      </c>
      <c r="G147" s="166">
        <f t="shared" si="16"/>
        <v>8.4033613445378158E-2</v>
      </c>
    </row>
    <row r="148" spans="1:7">
      <c r="A148" s="95" t="s">
        <v>76</v>
      </c>
      <c r="B148" s="94" t="s">
        <v>86</v>
      </c>
      <c r="C148" s="129" t="s">
        <v>87</v>
      </c>
      <c r="D148" s="165">
        <v>0</v>
      </c>
      <c r="E148" s="8">
        <v>0</v>
      </c>
      <c r="F148" s="8">
        <v>1188</v>
      </c>
      <c r="G148" s="166">
        <f t="shared" si="16"/>
        <v>0</v>
      </c>
    </row>
    <row r="149" spans="1:7">
      <c r="A149" s="95" t="s">
        <v>76</v>
      </c>
      <c r="B149" s="94" t="s">
        <v>88</v>
      </c>
      <c r="C149" s="129" t="s">
        <v>89</v>
      </c>
      <c r="D149" s="8">
        <v>0</v>
      </c>
      <c r="E149" s="8">
        <v>0</v>
      </c>
      <c r="F149" s="8">
        <v>2700</v>
      </c>
      <c r="G149" s="166">
        <f t="shared" si="16"/>
        <v>0</v>
      </c>
    </row>
    <row r="150" spans="1:7">
      <c r="A150" s="95" t="s">
        <v>76</v>
      </c>
      <c r="B150" s="94" t="s">
        <v>369</v>
      </c>
      <c r="C150" s="129" t="s">
        <v>370</v>
      </c>
      <c r="D150" s="8">
        <v>0</v>
      </c>
      <c r="E150" s="8">
        <v>0</v>
      </c>
      <c r="F150" s="8">
        <v>220.72</v>
      </c>
      <c r="G150" s="166">
        <f t="shared" si="16"/>
        <v>0</v>
      </c>
    </row>
    <row r="151" spans="1:7">
      <c r="A151" s="95" t="s">
        <v>76</v>
      </c>
      <c r="B151" s="94" t="s">
        <v>92</v>
      </c>
      <c r="C151" s="129" t="s">
        <v>93</v>
      </c>
      <c r="D151" s="8">
        <v>28800</v>
      </c>
      <c r="E151" s="8">
        <v>28800</v>
      </c>
      <c r="F151" s="8">
        <v>16405.55</v>
      </c>
      <c r="G151" s="166">
        <f t="shared" si="16"/>
        <v>0.56963715277777771</v>
      </c>
    </row>
    <row r="152" spans="1:7">
      <c r="A152" s="95">
        <v>11</v>
      </c>
      <c r="B152" s="94">
        <v>31322</v>
      </c>
      <c r="C152" s="93" t="s">
        <v>163</v>
      </c>
      <c r="D152" s="8">
        <v>0</v>
      </c>
      <c r="E152" s="8">
        <v>0</v>
      </c>
      <c r="F152" s="8">
        <v>0</v>
      </c>
      <c r="G152" s="166">
        <f t="shared" si="16"/>
        <v>0</v>
      </c>
    </row>
    <row r="153" spans="1:7">
      <c r="A153" s="95">
        <v>11</v>
      </c>
      <c r="B153" s="94">
        <v>31332</v>
      </c>
      <c r="C153" s="93" t="s">
        <v>201</v>
      </c>
      <c r="D153" s="8">
        <v>0</v>
      </c>
      <c r="E153" s="8">
        <v>0</v>
      </c>
      <c r="F153" s="8">
        <v>0</v>
      </c>
      <c r="G153" s="166">
        <f t="shared" si="16"/>
        <v>0</v>
      </c>
    </row>
    <row r="154" spans="1:7" s="122" customFormat="1">
      <c r="A154" s="95" t="s">
        <v>76</v>
      </c>
      <c r="B154" s="93" t="s">
        <v>5</v>
      </c>
      <c r="C154" s="93" t="s">
        <v>6</v>
      </c>
      <c r="D154" s="8">
        <v>0</v>
      </c>
      <c r="E154" s="8">
        <v>0</v>
      </c>
      <c r="F154" s="8">
        <v>0</v>
      </c>
      <c r="G154" s="166">
        <f t="shared" si="16"/>
        <v>0</v>
      </c>
    </row>
    <row r="155" spans="1:7" s="122" customFormat="1">
      <c r="A155" s="95" t="s">
        <v>76</v>
      </c>
      <c r="B155" s="93" t="s">
        <v>94</v>
      </c>
      <c r="C155" s="93" t="s">
        <v>95</v>
      </c>
      <c r="D155" s="8">
        <v>15600</v>
      </c>
      <c r="E155" s="8">
        <v>15600</v>
      </c>
      <c r="F155" s="8">
        <v>5802.19</v>
      </c>
      <c r="G155" s="166">
        <f t="shared" si="16"/>
        <v>0.37193525641025638</v>
      </c>
    </row>
    <row r="156" spans="1:7">
      <c r="A156" s="95" t="s">
        <v>76</v>
      </c>
      <c r="B156" s="93" t="s">
        <v>143</v>
      </c>
      <c r="C156" s="93" t="s">
        <v>144</v>
      </c>
      <c r="D156" s="8">
        <v>0</v>
      </c>
      <c r="E156" s="8">
        <v>0</v>
      </c>
      <c r="F156" s="8">
        <v>0</v>
      </c>
      <c r="G156" s="166">
        <f t="shared" si="16"/>
        <v>0</v>
      </c>
    </row>
    <row r="157" spans="1:7">
      <c r="A157" s="95">
        <v>11</v>
      </c>
      <c r="B157" s="94">
        <v>32961</v>
      </c>
      <c r="C157" s="93" t="s">
        <v>198</v>
      </c>
      <c r="D157" s="8">
        <v>0</v>
      </c>
      <c r="E157" s="8">
        <v>0</v>
      </c>
      <c r="F157" s="8">
        <v>0</v>
      </c>
      <c r="G157" s="166">
        <f t="shared" si="16"/>
        <v>0</v>
      </c>
    </row>
    <row r="158" spans="1:7">
      <c r="A158" s="95">
        <v>11</v>
      </c>
      <c r="B158" s="94">
        <v>34331</v>
      </c>
      <c r="C158" s="93" t="s">
        <v>200</v>
      </c>
      <c r="D158" s="8">
        <v>0</v>
      </c>
      <c r="E158" s="8">
        <v>0</v>
      </c>
      <c r="F158" s="8">
        <v>0</v>
      </c>
      <c r="G158" s="166">
        <f t="shared" si="16"/>
        <v>0</v>
      </c>
    </row>
    <row r="159" spans="1:7">
      <c r="A159" s="95">
        <v>11</v>
      </c>
      <c r="B159" s="94">
        <v>34332</v>
      </c>
      <c r="C159" s="93" t="s">
        <v>199</v>
      </c>
      <c r="D159" s="8">
        <v>0</v>
      </c>
      <c r="E159" s="8">
        <v>0</v>
      </c>
      <c r="F159" s="8">
        <v>0</v>
      </c>
      <c r="G159" s="166">
        <f t="shared" si="16"/>
        <v>0</v>
      </c>
    </row>
    <row r="160" spans="1:7">
      <c r="A160" s="95">
        <v>11</v>
      </c>
      <c r="B160" s="94">
        <v>34339</v>
      </c>
      <c r="C160" s="93" t="s">
        <v>168</v>
      </c>
      <c r="D160" s="8">
        <v>0</v>
      </c>
      <c r="E160" s="8">
        <v>0</v>
      </c>
      <c r="F160" s="8">
        <v>0</v>
      </c>
      <c r="G160" s="166">
        <f t="shared" si="16"/>
        <v>0</v>
      </c>
    </row>
    <row r="161" spans="1:7">
      <c r="A161" s="95"/>
      <c r="B161" s="93"/>
      <c r="C161" s="143" t="s">
        <v>145</v>
      </c>
      <c r="D161" s="137">
        <f t="shared" ref="D161" si="22">SUM(D162:D194)</f>
        <v>75000</v>
      </c>
      <c r="E161" s="137">
        <v>75000</v>
      </c>
      <c r="F161" s="137">
        <f t="shared" ref="F161" si="23">SUM(F162:F194)</f>
        <v>39458.51</v>
      </c>
      <c r="G161" s="138">
        <f t="shared" si="16"/>
        <v>0.5261134666666667</v>
      </c>
    </row>
    <row r="162" spans="1:7">
      <c r="A162" s="95">
        <v>55</v>
      </c>
      <c r="B162" s="94" t="s">
        <v>82</v>
      </c>
      <c r="C162" s="93" t="s">
        <v>83</v>
      </c>
      <c r="D162" s="7">
        <v>0</v>
      </c>
      <c r="E162" s="7">
        <v>0</v>
      </c>
      <c r="F162" s="7">
        <v>0</v>
      </c>
      <c r="G162" s="139">
        <f t="shared" si="16"/>
        <v>0</v>
      </c>
    </row>
    <row r="163" spans="1:7">
      <c r="A163" s="95">
        <v>55</v>
      </c>
      <c r="B163" s="94" t="s">
        <v>7</v>
      </c>
      <c r="C163" s="93" t="s">
        <v>181</v>
      </c>
      <c r="D163" s="7">
        <v>0</v>
      </c>
      <c r="E163" s="7">
        <v>0</v>
      </c>
      <c r="F163" s="7">
        <v>0</v>
      </c>
      <c r="G163" s="139">
        <f t="shared" si="16"/>
        <v>0</v>
      </c>
    </row>
    <row r="164" spans="1:7">
      <c r="A164" s="95">
        <v>55</v>
      </c>
      <c r="B164" s="94" t="s">
        <v>9</v>
      </c>
      <c r="C164" s="93" t="s">
        <v>182</v>
      </c>
      <c r="D164" s="7">
        <v>0</v>
      </c>
      <c r="E164" s="7">
        <v>0</v>
      </c>
      <c r="F164" s="7">
        <v>0</v>
      </c>
      <c r="G164" s="139">
        <f t="shared" si="16"/>
        <v>0</v>
      </c>
    </row>
    <row r="165" spans="1:7">
      <c r="A165" s="95">
        <v>55</v>
      </c>
      <c r="B165" s="94">
        <v>32211</v>
      </c>
      <c r="C165" s="93" t="s">
        <v>14</v>
      </c>
      <c r="D165" s="7">
        <v>1000</v>
      </c>
      <c r="E165" s="7">
        <v>1000</v>
      </c>
      <c r="F165" s="7">
        <v>0</v>
      </c>
      <c r="G165" s="139">
        <f t="shared" si="16"/>
        <v>0</v>
      </c>
    </row>
    <row r="166" spans="1:7">
      <c r="A166" s="95">
        <v>55</v>
      </c>
      <c r="B166" s="94">
        <v>32212</v>
      </c>
      <c r="C166" s="93" t="s">
        <v>16</v>
      </c>
      <c r="D166" s="7">
        <v>0</v>
      </c>
      <c r="E166" s="7">
        <v>0</v>
      </c>
      <c r="F166" s="7">
        <v>0</v>
      </c>
      <c r="G166" s="139">
        <f t="shared" si="16"/>
        <v>0</v>
      </c>
    </row>
    <row r="167" spans="1:7">
      <c r="A167" s="95" t="s">
        <v>119</v>
      </c>
      <c r="B167" s="93" t="s">
        <v>17</v>
      </c>
      <c r="C167" s="93" t="s">
        <v>18</v>
      </c>
      <c r="D167" s="7">
        <v>3000</v>
      </c>
      <c r="E167" s="7">
        <v>3000</v>
      </c>
      <c r="F167" s="7">
        <v>1854.3</v>
      </c>
      <c r="G167" s="139">
        <f t="shared" si="16"/>
        <v>0.61809999999999998</v>
      </c>
    </row>
    <row r="168" spans="1:7">
      <c r="A168" s="95" t="s">
        <v>119</v>
      </c>
      <c r="B168" s="93" t="s">
        <v>21</v>
      </c>
      <c r="C168" s="93" t="s">
        <v>22</v>
      </c>
      <c r="D168" s="7">
        <v>1000</v>
      </c>
      <c r="E168" s="7">
        <v>1000</v>
      </c>
      <c r="F168" s="7">
        <v>0</v>
      </c>
      <c r="G168" s="139">
        <f t="shared" si="16"/>
        <v>0</v>
      </c>
    </row>
    <row r="169" spans="1:7">
      <c r="A169" s="95" t="s">
        <v>119</v>
      </c>
      <c r="B169" s="93" t="s">
        <v>104</v>
      </c>
      <c r="C169" s="93" t="s">
        <v>105</v>
      </c>
      <c r="D169" s="7">
        <v>40000</v>
      </c>
      <c r="E169" s="7">
        <v>40000</v>
      </c>
      <c r="F169" s="7">
        <v>20058.150000000001</v>
      </c>
      <c r="G169" s="139">
        <f t="shared" si="16"/>
        <v>0.50145375000000003</v>
      </c>
    </row>
    <row r="170" spans="1:7">
      <c r="A170" s="95" t="s">
        <v>119</v>
      </c>
      <c r="B170" s="93" t="s">
        <v>23</v>
      </c>
      <c r="C170" s="93" t="s">
        <v>24</v>
      </c>
      <c r="D170" s="7">
        <v>2200</v>
      </c>
      <c r="E170" s="7">
        <v>2200</v>
      </c>
      <c r="F170" s="7">
        <v>870.4</v>
      </c>
      <c r="G170" s="139">
        <f t="shared" si="16"/>
        <v>0.39563636363636362</v>
      </c>
    </row>
    <row r="171" spans="1:7">
      <c r="A171" s="95" t="s">
        <v>119</v>
      </c>
      <c r="B171" s="94">
        <v>32231</v>
      </c>
      <c r="C171" s="93" t="s">
        <v>26</v>
      </c>
      <c r="D171" s="7">
        <v>0</v>
      </c>
      <c r="E171" s="7">
        <v>0</v>
      </c>
      <c r="F171" s="7">
        <v>0</v>
      </c>
      <c r="G171" s="139">
        <f t="shared" si="16"/>
        <v>0</v>
      </c>
    </row>
    <row r="172" spans="1:7">
      <c r="A172" s="95" t="s">
        <v>119</v>
      </c>
      <c r="B172" s="93" t="s">
        <v>124</v>
      </c>
      <c r="C172" s="93" t="s">
        <v>125</v>
      </c>
      <c r="D172" s="7">
        <v>500</v>
      </c>
      <c r="E172" s="7">
        <v>500</v>
      </c>
      <c r="F172" s="7">
        <v>117</v>
      </c>
      <c r="G172" s="139">
        <f t="shared" si="16"/>
        <v>0.23400000000000001</v>
      </c>
    </row>
    <row r="173" spans="1:7">
      <c r="A173" s="95" t="s">
        <v>119</v>
      </c>
      <c r="B173" s="94">
        <v>32241</v>
      </c>
      <c r="C173" s="93" t="s">
        <v>28</v>
      </c>
      <c r="D173" s="7">
        <v>1500</v>
      </c>
      <c r="E173" s="7">
        <v>1500</v>
      </c>
      <c r="F173" s="7">
        <v>0</v>
      </c>
      <c r="G173" s="139">
        <f t="shared" si="16"/>
        <v>0</v>
      </c>
    </row>
    <row r="174" spans="1:7">
      <c r="A174" s="95" t="s">
        <v>119</v>
      </c>
      <c r="B174" s="93" t="s">
        <v>29</v>
      </c>
      <c r="C174" s="93" t="s">
        <v>30</v>
      </c>
      <c r="D174" s="7">
        <v>1500</v>
      </c>
      <c r="E174" s="7">
        <v>1500</v>
      </c>
      <c r="F174" s="7">
        <v>923.09</v>
      </c>
      <c r="G174" s="139">
        <f t="shared" si="16"/>
        <v>0.61539333333333335</v>
      </c>
    </row>
    <row r="175" spans="1:7">
      <c r="A175" s="95" t="s">
        <v>119</v>
      </c>
      <c r="B175" s="93" t="s">
        <v>130</v>
      </c>
      <c r="C175" s="93" t="s">
        <v>131</v>
      </c>
      <c r="D175" s="7"/>
      <c r="E175" s="7"/>
      <c r="F175" s="7">
        <v>320</v>
      </c>
      <c r="G175" s="139">
        <f t="shared" si="16"/>
        <v>0</v>
      </c>
    </row>
    <row r="176" spans="1:7">
      <c r="A176" s="95" t="s">
        <v>119</v>
      </c>
      <c r="B176" s="93" t="s">
        <v>31</v>
      </c>
      <c r="C176" s="93" t="s">
        <v>32</v>
      </c>
      <c r="D176" s="7">
        <v>4000</v>
      </c>
      <c r="E176" s="7">
        <v>4000</v>
      </c>
      <c r="F176" s="7">
        <v>226</v>
      </c>
      <c r="G176" s="139">
        <f t="shared" si="16"/>
        <v>5.6500000000000002E-2</v>
      </c>
    </row>
    <row r="177" spans="1:7">
      <c r="A177" s="95" t="s">
        <v>119</v>
      </c>
      <c r="B177" s="94">
        <v>32271</v>
      </c>
      <c r="C177" s="93" t="s">
        <v>34</v>
      </c>
      <c r="D177" s="7">
        <v>800</v>
      </c>
      <c r="E177" s="7">
        <v>800</v>
      </c>
      <c r="F177" s="7">
        <v>0</v>
      </c>
      <c r="G177" s="139">
        <f t="shared" si="16"/>
        <v>0</v>
      </c>
    </row>
    <row r="178" spans="1:7">
      <c r="A178" s="95" t="s">
        <v>119</v>
      </c>
      <c r="B178" s="94" t="s">
        <v>41</v>
      </c>
      <c r="C178" s="93" t="s">
        <v>42</v>
      </c>
      <c r="D178" s="7">
        <v>1500</v>
      </c>
      <c r="E178" s="7">
        <v>1500</v>
      </c>
      <c r="F178" s="7">
        <v>0</v>
      </c>
      <c r="G178" s="139">
        <f t="shared" si="16"/>
        <v>0</v>
      </c>
    </row>
    <row r="179" spans="1:7">
      <c r="A179" s="95" t="s">
        <v>119</v>
      </c>
      <c r="B179" s="94" t="s">
        <v>43</v>
      </c>
      <c r="C179" s="93" t="s">
        <v>44</v>
      </c>
      <c r="D179" s="7">
        <v>3500</v>
      </c>
      <c r="E179" s="7">
        <v>3500</v>
      </c>
      <c r="F179" s="7">
        <v>4129.88</v>
      </c>
      <c r="G179" s="139">
        <f t="shared" si="16"/>
        <v>1.1799657142857143</v>
      </c>
    </row>
    <row r="180" spans="1:7">
      <c r="A180" s="95" t="s">
        <v>119</v>
      </c>
      <c r="B180" s="94" t="s">
        <v>45</v>
      </c>
      <c r="C180" s="93" t="s">
        <v>46</v>
      </c>
      <c r="D180" s="7">
        <v>1100</v>
      </c>
      <c r="E180" s="7">
        <v>1100</v>
      </c>
      <c r="F180" s="7">
        <v>0</v>
      </c>
      <c r="G180" s="139">
        <f t="shared" si="16"/>
        <v>0</v>
      </c>
    </row>
    <row r="181" spans="1:7">
      <c r="A181" s="95" t="s">
        <v>119</v>
      </c>
      <c r="B181" s="94" t="s">
        <v>47</v>
      </c>
      <c r="C181" s="93" t="s">
        <v>48</v>
      </c>
      <c r="D181" s="7">
        <v>1000</v>
      </c>
      <c r="E181" s="7">
        <v>1000</v>
      </c>
      <c r="F181" s="7">
        <v>909.88</v>
      </c>
      <c r="G181" s="139">
        <f t="shared" si="16"/>
        <v>0.90988000000000002</v>
      </c>
    </row>
    <row r="182" spans="1:7">
      <c r="A182" s="95" t="s">
        <v>119</v>
      </c>
      <c r="B182" s="94" t="s">
        <v>143</v>
      </c>
      <c r="C182" s="93" t="s">
        <v>144</v>
      </c>
      <c r="D182" s="7">
        <v>350</v>
      </c>
      <c r="E182" s="7">
        <v>350</v>
      </c>
      <c r="F182" s="7">
        <v>87.6</v>
      </c>
      <c r="G182" s="139">
        <f t="shared" si="16"/>
        <v>0.25028571428571428</v>
      </c>
    </row>
    <row r="183" spans="1:7">
      <c r="A183" s="95" t="s">
        <v>119</v>
      </c>
      <c r="B183" s="93" t="s">
        <v>120</v>
      </c>
      <c r="C183" s="93" t="s">
        <v>121</v>
      </c>
      <c r="D183" s="7">
        <v>1000</v>
      </c>
      <c r="E183" s="7">
        <v>1000</v>
      </c>
      <c r="F183" s="7">
        <v>453.61</v>
      </c>
      <c r="G183" s="139">
        <f t="shared" si="16"/>
        <v>0.45361000000000001</v>
      </c>
    </row>
    <row r="184" spans="1:7">
      <c r="A184" s="95" t="s">
        <v>119</v>
      </c>
      <c r="B184" s="93" t="s">
        <v>53</v>
      </c>
      <c r="C184" s="93" t="s">
        <v>54</v>
      </c>
      <c r="D184" s="7">
        <v>0</v>
      </c>
      <c r="E184" s="7">
        <v>0</v>
      </c>
      <c r="F184" s="7">
        <v>178.75</v>
      </c>
      <c r="G184" s="139">
        <f t="shared" si="16"/>
        <v>0</v>
      </c>
    </row>
    <row r="185" spans="1:7">
      <c r="A185" s="95" t="s">
        <v>119</v>
      </c>
      <c r="B185" s="11" t="s">
        <v>178</v>
      </c>
      <c r="C185" s="11" t="s">
        <v>179</v>
      </c>
      <c r="D185" s="7">
        <v>600</v>
      </c>
      <c r="E185" s="7">
        <v>600</v>
      </c>
      <c r="F185" s="7">
        <v>0</v>
      </c>
      <c r="G185" s="139">
        <f t="shared" si="16"/>
        <v>0</v>
      </c>
    </row>
    <row r="186" spans="1:7">
      <c r="A186" s="95">
        <v>55</v>
      </c>
      <c r="B186" s="11" t="s">
        <v>57</v>
      </c>
      <c r="C186" s="11" t="s">
        <v>371</v>
      </c>
      <c r="D186" s="7">
        <v>0</v>
      </c>
      <c r="E186" s="7">
        <v>0</v>
      </c>
      <c r="F186" s="7">
        <v>1242</v>
      </c>
      <c r="G186" s="139">
        <f t="shared" si="16"/>
        <v>0</v>
      </c>
    </row>
    <row r="187" spans="1:7">
      <c r="A187" s="95"/>
      <c r="B187" s="11"/>
      <c r="C187" s="11"/>
      <c r="D187" s="7"/>
      <c r="E187" s="7"/>
      <c r="F187" s="7">
        <v>134</v>
      </c>
      <c r="G187" s="139">
        <f t="shared" si="16"/>
        <v>0</v>
      </c>
    </row>
    <row r="188" spans="1:7">
      <c r="A188" s="95" t="s">
        <v>119</v>
      </c>
      <c r="B188" s="93" t="s">
        <v>109</v>
      </c>
      <c r="C188" s="93" t="s">
        <v>110</v>
      </c>
      <c r="D188" s="7">
        <v>2000</v>
      </c>
      <c r="E188" s="7">
        <v>2000</v>
      </c>
      <c r="F188" s="7">
        <v>0</v>
      </c>
      <c r="G188" s="139">
        <f t="shared" si="16"/>
        <v>0</v>
      </c>
    </row>
    <row r="189" spans="1:7">
      <c r="A189" s="95" t="s">
        <v>119</v>
      </c>
      <c r="B189" s="94">
        <v>42212</v>
      </c>
      <c r="C189" s="93" t="s">
        <v>159</v>
      </c>
      <c r="D189" s="7">
        <v>2000</v>
      </c>
      <c r="E189" s="7">
        <v>2000</v>
      </c>
      <c r="F189" s="7">
        <v>0</v>
      </c>
      <c r="G189" s="139">
        <f t="shared" si="16"/>
        <v>0</v>
      </c>
    </row>
    <row r="190" spans="1:7">
      <c r="A190" s="95">
        <v>55</v>
      </c>
      <c r="B190" s="94" t="s">
        <v>185</v>
      </c>
      <c r="C190" s="93" t="s">
        <v>186</v>
      </c>
      <c r="D190" s="7">
        <v>4450</v>
      </c>
      <c r="E190" s="7">
        <v>4450</v>
      </c>
      <c r="F190" s="7">
        <v>2675</v>
      </c>
      <c r="G190" s="139">
        <f t="shared" si="16"/>
        <v>0.601123595505618</v>
      </c>
    </row>
    <row r="191" spans="1:7">
      <c r="A191" s="95">
        <v>55</v>
      </c>
      <c r="B191" t="s">
        <v>372</v>
      </c>
      <c r="C191" t="s">
        <v>373</v>
      </c>
      <c r="D191" s="7">
        <v>0</v>
      </c>
      <c r="E191" s="7">
        <v>0</v>
      </c>
      <c r="F191" s="7">
        <v>5031.3500000000004</v>
      </c>
      <c r="G191" s="139">
        <f t="shared" si="16"/>
        <v>0</v>
      </c>
    </row>
    <row r="192" spans="1:7">
      <c r="A192" s="95">
        <v>55</v>
      </c>
      <c r="B192" s="94">
        <v>42272</v>
      </c>
      <c r="C192" s="93" t="s">
        <v>317</v>
      </c>
      <c r="D192" s="7">
        <v>0</v>
      </c>
      <c r="E192" s="7">
        <v>0</v>
      </c>
      <c r="F192" s="7">
        <v>0</v>
      </c>
      <c r="G192" s="139">
        <f t="shared" si="16"/>
        <v>0</v>
      </c>
    </row>
    <row r="193" spans="1:7">
      <c r="A193" s="95" t="s">
        <v>119</v>
      </c>
      <c r="B193" s="93" t="s">
        <v>153</v>
      </c>
      <c r="C193" s="93" t="s">
        <v>154</v>
      </c>
      <c r="D193" s="7">
        <v>0</v>
      </c>
      <c r="E193" s="7">
        <v>0</v>
      </c>
      <c r="F193" s="7">
        <v>247.5</v>
      </c>
      <c r="G193" s="139">
        <f t="shared" si="16"/>
        <v>0</v>
      </c>
    </row>
    <row r="194" spans="1:7">
      <c r="A194" s="95" t="s">
        <v>119</v>
      </c>
      <c r="B194" s="93" t="s">
        <v>111</v>
      </c>
      <c r="C194" s="93" t="s">
        <v>112</v>
      </c>
      <c r="D194" s="7">
        <v>2000</v>
      </c>
      <c r="E194" s="7">
        <v>2000</v>
      </c>
      <c r="F194" s="7">
        <v>0</v>
      </c>
      <c r="G194" s="139">
        <f t="shared" si="16"/>
        <v>0</v>
      </c>
    </row>
    <row r="195" spans="1:7">
      <c r="A195" s="142">
        <v>29</v>
      </c>
      <c r="B195" s="143"/>
      <c r="C195" s="143" t="s">
        <v>158</v>
      </c>
      <c r="D195" s="137">
        <f t="shared" ref="D195" si="24">SUM(D196:D203)</f>
        <v>0</v>
      </c>
      <c r="E195" s="137">
        <v>1827</v>
      </c>
      <c r="F195" s="137">
        <f t="shared" ref="F195" si="25">SUM(F196:F203)</f>
        <v>1827.4</v>
      </c>
      <c r="G195" s="138">
        <f t="shared" si="16"/>
        <v>1.0002189381499726</v>
      </c>
    </row>
    <row r="196" spans="1:7">
      <c r="A196" s="95">
        <v>29</v>
      </c>
      <c r="B196" s="94" t="s">
        <v>21</v>
      </c>
      <c r="C196" s="93" t="s">
        <v>22</v>
      </c>
      <c r="D196" s="8">
        <v>0</v>
      </c>
      <c r="E196" s="8">
        <v>0</v>
      </c>
      <c r="F196" s="8">
        <v>0</v>
      </c>
      <c r="G196" s="166">
        <f t="shared" si="16"/>
        <v>0</v>
      </c>
    </row>
    <row r="197" spans="1:7">
      <c r="A197" s="95">
        <v>29</v>
      </c>
      <c r="B197" s="93" t="s">
        <v>41</v>
      </c>
      <c r="C197" s="93" t="s">
        <v>42</v>
      </c>
      <c r="D197" s="8">
        <v>0</v>
      </c>
      <c r="E197" s="8">
        <v>0</v>
      </c>
      <c r="F197" s="8">
        <v>0</v>
      </c>
      <c r="G197" s="166">
        <f t="shared" si="16"/>
        <v>0</v>
      </c>
    </row>
    <row r="198" spans="1:7">
      <c r="A198" s="95">
        <v>29</v>
      </c>
      <c r="B198" s="93" t="s">
        <v>43</v>
      </c>
      <c r="C198" s="93" t="s">
        <v>44</v>
      </c>
      <c r="D198" s="8">
        <v>0</v>
      </c>
      <c r="E198" s="8">
        <v>0</v>
      </c>
      <c r="F198" s="8">
        <v>0</v>
      </c>
      <c r="G198" s="166">
        <f t="shared" si="16"/>
        <v>0</v>
      </c>
    </row>
    <row r="199" spans="1:7">
      <c r="A199" s="95">
        <v>29</v>
      </c>
      <c r="B199" s="93" t="s">
        <v>109</v>
      </c>
      <c r="C199" s="93" t="s">
        <v>110</v>
      </c>
      <c r="D199" s="8"/>
      <c r="E199" s="8">
        <v>0</v>
      </c>
      <c r="F199" s="8">
        <v>870</v>
      </c>
      <c r="G199" s="166">
        <f t="shared" si="16"/>
        <v>0</v>
      </c>
    </row>
    <row r="200" spans="1:7">
      <c r="A200" s="95">
        <v>29</v>
      </c>
      <c r="B200" s="93" t="s">
        <v>372</v>
      </c>
      <c r="C200" s="93" t="s">
        <v>373</v>
      </c>
      <c r="D200" s="8"/>
      <c r="E200" s="8">
        <v>0</v>
      </c>
      <c r="F200" s="8">
        <v>957.4</v>
      </c>
      <c r="G200" s="166">
        <f t="shared" ref="G200:G251" si="26">IFERROR(F200/E200,)</f>
        <v>0</v>
      </c>
    </row>
    <row r="201" spans="1:7">
      <c r="A201" s="95">
        <v>29</v>
      </c>
      <c r="B201" s="94">
        <v>42212</v>
      </c>
      <c r="C201" s="93" t="s">
        <v>159</v>
      </c>
      <c r="D201" s="8">
        <v>0</v>
      </c>
      <c r="E201" s="8">
        <v>0</v>
      </c>
      <c r="F201" s="8">
        <v>0</v>
      </c>
      <c r="G201" s="166">
        <f t="shared" si="26"/>
        <v>0</v>
      </c>
    </row>
    <row r="202" spans="1:7">
      <c r="A202" s="95">
        <v>29</v>
      </c>
      <c r="B202" s="94">
        <v>42271</v>
      </c>
      <c r="C202" s="93" t="s">
        <v>160</v>
      </c>
      <c r="D202" s="8">
        <v>0</v>
      </c>
      <c r="E202" s="8">
        <v>0</v>
      </c>
      <c r="F202" s="8">
        <v>0</v>
      </c>
      <c r="G202" s="166">
        <f t="shared" si="26"/>
        <v>0</v>
      </c>
    </row>
    <row r="203" spans="1:7">
      <c r="A203" s="95">
        <v>29</v>
      </c>
      <c r="B203" s="94" t="s">
        <v>153</v>
      </c>
      <c r="C203" s="93" t="s">
        <v>154</v>
      </c>
      <c r="D203" s="8">
        <v>0</v>
      </c>
      <c r="E203" s="8">
        <v>1827</v>
      </c>
      <c r="F203" s="8">
        <v>0</v>
      </c>
      <c r="G203" s="166">
        <f t="shared" si="26"/>
        <v>0</v>
      </c>
    </row>
    <row r="204" spans="1:7">
      <c r="A204" s="179"/>
      <c r="B204" s="183">
        <v>18055021</v>
      </c>
      <c r="C204" s="180" t="s">
        <v>169</v>
      </c>
      <c r="D204" s="181">
        <f t="shared" ref="D204:F204" si="27">D205</f>
        <v>0</v>
      </c>
      <c r="E204" s="181">
        <v>0</v>
      </c>
      <c r="F204" s="181">
        <f t="shared" si="27"/>
        <v>0</v>
      </c>
      <c r="G204" s="182">
        <f t="shared" si="26"/>
        <v>0</v>
      </c>
    </row>
    <row r="205" spans="1:7">
      <c r="A205" s="92" t="s">
        <v>0</v>
      </c>
      <c r="B205" s="94">
        <v>32321</v>
      </c>
      <c r="C205" s="93" t="s">
        <v>170</v>
      </c>
      <c r="D205" s="5">
        <v>0</v>
      </c>
      <c r="E205" s="5">
        <v>0</v>
      </c>
      <c r="F205" s="5">
        <v>0</v>
      </c>
      <c r="G205" s="132">
        <f t="shared" si="26"/>
        <v>0</v>
      </c>
    </row>
    <row r="206" spans="1:7">
      <c r="A206" s="179"/>
      <c r="B206" s="180" t="s">
        <v>96</v>
      </c>
      <c r="C206" s="180" t="s">
        <v>97</v>
      </c>
      <c r="D206" s="181">
        <f t="shared" ref="D206" si="28">SUM(D207:D214)</f>
        <v>51300</v>
      </c>
      <c r="E206" s="181">
        <v>51800</v>
      </c>
      <c r="F206" s="181">
        <f t="shared" ref="F206" si="29">SUM(F207:F214)</f>
        <v>28009.66</v>
      </c>
      <c r="G206" s="182">
        <f t="shared" si="26"/>
        <v>0.54072702702702702</v>
      </c>
    </row>
    <row r="207" spans="1:7">
      <c r="A207" s="95" t="s">
        <v>76</v>
      </c>
      <c r="B207" s="93" t="s">
        <v>82</v>
      </c>
      <c r="C207" s="93" t="s">
        <v>83</v>
      </c>
      <c r="D207" s="5">
        <v>41400</v>
      </c>
      <c r="E207" s="5">
        <v>41400</v>
      </c>
      <c r="F207" s="5">
        <v>22231.8</v>
      </c>
      <c r="G207" s="132">
        <f t="shared" si="26"/>
        <v>0.53700000000000003</v>
      </c>
    </row>
    <row r="208" spans="1:7">
      <c r="A208" s="95" t="s">
        <v>76</v>
      </c>
      <c r="B208" s="93" t="s">
        <v>84</v>
      </c>
      <c r="C208" s="93" t="s">
        <v>85</v>
      </c>
      <c r="D208" s="5">
        <v>1300</v>
      </c>
      <c r="E208" s="5">
        <v>1300</v>
      </c>
      <c r="F208" s="5">
        <v>200</v>
      </c>
      <c r="G208" s="132">
        <f t="shared" si="26"/>
        <v>0.15384615384615385</v>
      </c>
    </row>
    <row r="209" spans="1:7">
      <c r="A209" s="95" t="s">
        <v>76</v>
      </c>
      <c r="B209" s="93" t="s">
        <v>86</v>
      </c>
      <c r="C209" s="93" t="s">
        <v>87</v>
      </c>
      <c r="D209" s="5">
        <v>0</v>
      </c>
      <c r="E209" s="5">
        <v>500</v>
      </c>
      <c r="F209" s="5">
        <v>441.44</v>
      </c>
      <c r="G209" s="132">
        <f t="shared" si="26"/>
        <v>0.88288</v>
      </c>
    </row>
    <row r="210" spans="1:7">
      <c r="A210" s="95" t="s">
        <v>76</v>
      </c>
      <c r="B210" s="93" t="s">
        <v>88</v>
      </c>
      <c r="C210" s="93" t="s">
        <v>89</v>
      </c>
      <c r="D210" s="5">
        <v>0</v>
      </c>
      <c r="E210" s="5">
        <v>0</v>
      </c>
      <c r="F210" s="5">
        <v>600</v>
      </c>
      <c r="G210" s="132">
        <f t="shared" si="26"/>
        <v>0</v>
      </c>
    </row>
    <row r="211" spans="1:7">
      <c r="A211" s="95" t="s">
        <v>76</v>
      </c>
      <c r="B211" s="93" t="s">
        <v>92</v>
      </c>
      <c r="C211" s="93" t="s">
        <v>93</v>
      </c>
      <c r="D211" s="5">
        <v>6700</v>
      </c>
      <c r="E211" s="5">
        <v>6700</v>
      </c>
      <c r="F211" s="5">
        <v>3668.26</v>
      </c>
      <c r="G211" s="132">
        <f t="shared" si="26"/>
        <v>0.54750149253731351</v>
      </c>
    </row>
    <row r="212" spans="1:7">
      <c r="A212" s="95" t="s">
        <v>76</v>
      </c>
      <c r="B212" s="93" t="s">
        <v>5</v>
      </c>
      <c r="C212" s="93" t="s">
        <v>6</v>
      </c>
      <c r="D212" s="5">
        <v>0</v>
      </c>
      <c r="E212" s="5">
        <v>0</v>
      </c>
      <c r="F212" s="5">
        <v>0</v>
      </c>
      <c r="G212" s="132">
        <f t="shared" si="26"/>
        <v>0</v>
      </c>
    </row>
    <row r="213" spans="1:7">
      <c r="A213" s="95" t="s">
        <v>76</v>
      </c>
      <c r="B213" s="93" t="s">
        <v>94</v>
      </c>
      <c r="C213" s="93" t="s">
        <v>95</v>
      </c>
      <c r="D213" s="5">
        <v>1900</v>
      </c>
      <c r="E213" s="5">
        <v>1900</v>
      </c>
      <c r="F213" s="5">
        <v>868.16</v>
      </c>
      <c r="G213" s="132">
        <f t="shared" si="26"/>
        <v>0.45692631578947368</v>
      </c>
    </row>
    <row r="214" spans="1:7" s="122" customFormat="1">
      <c r="A214" s="95" t="s">
        <v>76</v>
      </c>
      <c r="B214" s="93" t="s">
        <v>143</v>
      </c>
      <c r="C214" s="93" t="s">
        <v>144</v>
      </c>
      <c r="D214" s="5">
        <v>0</v>
      </c>
      <c r="E214" s="5">
        <v>0</v>
      </c>
      <c r="F214" s="5">
        <v>0</v>
      </c>
      <c r="G214" s="132">
        <f t="shared" si="26"/>
        <v>0</v>
      </c>
    </row>
    <row r="215" spans="1:7">
      <c r="A215" s="179"/>
      <c r="B215" s="180" t="s">
        <v>98</v>
      </c>
      <c r="C215" s="180" t="s">
        <v>99</v>
      </c>
      <c r="D215" s="181">
        <f t="shared" ref="D215" si="30">D216+D223+D232</f>
        <v>185000</v>
      </c>
      <c r="E215" s="181">
        <v>185998</v>
      </c>
      <c r="F215" s="181">
        <f>F216+F223+F232</f>
        <v>115031.12999999999</v>
      </c>
      <c r="G215" s="182">
        <f t="shared" si="26"/>
        <v>0.61845358552242491</v>
      </c>
    </row>
    <row r="216" spans="1:7">
      <c r="A216" s="142" t="s">
        <v>76</v>
      </c>
      <c r="B216" s="143"/>
      <c r="C216" s="143" t="s">
        <v>77</v>
      </c>
      <c r="D216" s="137">
        <f t="shared" ref="D216" si="31">SUM(D217:D222)</f>
        <v>117600</v>
      </c>
      <c r="E216" s="137">
        <v>134280</v>
      </c>
      <c r="F216" s="137">
        <f>SUM(F217:F222)</f>
        <v>45904.239999999991</v>
      </c>
      <c r="G216" s="138">
        <f t="shared" si="26"/>
        <v>0.34185463211200467</v>
      </c>
    </row>
    <row r="217" spans="1:7" s="122" customFormat="1">
      <c r="A217" s="95" t="s">
        <v>76</v>
      </c>
      <c r="B217" s="93" t="s">
        <v>82</v>
      </c>
      <c r="C217" s="93" t="s">
        <v>83</v>
      </c>
      <c r="D217" s="7">
        <v>85000</v>
      </c>
      <c r="E217" s="7">
        <v>95000</v>
      </c>
      <c r="F217" s="7">
        <v>35343.18</v>
      </c>
      <c r="G217" s="139">
        <f t="shared" si="26"/>
        <v>0.37203347368421052</v>
      </c>
    </row>
    <row r="218" spans="1:7">
      <c r="A218" s="95" t="s">
        <v>76</v>
      </c>
      <c r="B218" s="93" t="s">
        <v>84</v>
      </c>
      <c r="C218" s="93" t="s">
        <v>85</v>
      </c>
      <c r="D218" s="7">
        <v>12000</v>
      </c>
      <c r="E218" s="7">
        <v>12000</v>
      </c>
      <c r="F218" s="7">
        <v>600</v>
      </c>
      <c r="G218" s="139">
        <f t="shared" si="26"/>
        <v>0.05</v>
      </c>
    </row>
    <row r="219" spans="1:7">
      <c r="A219" s="95" t="s">
        <v>76</v>
      </c>
      <c r="B219" s="93" t="s">
        <v>86</v>
      </c>
      <c r="C219" s="93" t="s">
        <v>374</v>
      </c>
      <c r="D219" s="7">
        <v>0</v>
      </c>
      <c r="E219" s="7">
        <v>0</v>
      </c>
      <c r="F219" s="7">
        <v>882.88</v>
      </c>
      <c r="G219" s="139">
        <f t="shared" si="26"/>
        <v>0</v>
      </c>
    </row>
    <row r="220" spans="1:7">
      <c r="A220" s="95" t="s">
        <v>76</v>
      </c>
      <c r="B220" s="93" t="s">
        <v>88</v>
      </c>
      <c r="C220" s="93" t="s">
        <v>375</v>
      </c>
      <c r="D220" s="7">
        <v>0</v>
      </c>
      <c r="E220" s="7">
        <v>0</v>
      </c>
      <c r="F220" s="7">
        <v>1800</v>
      </c>
      <c r="G220" s="139">
        <f t="shared" si="26"/>
        <v>0</v>
      </c>
    </row>
    <row r="221" spans="1:7">
      <c r="A221" s="95" t="s">
        <v>76</v>
      </c>
      <c r="B221" s="93" t="s">
        <v>92</v>
      </c>
      <c r="C221" s="93" t="s">
        <v>93</v>
      </c>
      <c r="D221" s="7">
        <v>14600</v>
      </c>
      <c r="E221" s="7">
        <v>20280</v>
      </c>
      <c r="F221" s="7">
        <v>5831.59</v>
      </c>
      <c r="G221" s="139">
        <f t="shared" si="26"/>
        <v>0.28755374753451679</v>
      </c>
    </row>
    <row r="222" spans="1:7">
      <c r="A222" s="95" t="s">
        <v>76</v>
      </c>
      <c r="B222" s="93" t="s">
        <v>94</v>
      </c>
      <c r="C222" s="93" t="s">
        <v>95</v>
      </c>
      <c r="D222" s="7">
        <v>6000</v>
      </c>
      <c r="E222" s="7">
        <v>7000</v>
      </c>
      <c r="F222" s="7">
        <v>1446.59</v>
      </c>
      <c r="G222" s="139">
        <f t="shared" si="26"/>
        <v>0.20665571428571428</v>
      </c>
    </row>
    <row r="223" spans="1:7" s="122" customFormat="1">
      <c r="A223" s="142"/>
      <c r="B223" s="143"/>
      <c r="C223" s="143" t="s">
        <v>101</v>
      </c>
      <c r="D223" s="137">
        <f t="shared" ref="D223" si="32">SUM(D224:D231)</f>
        <v>67400</v>
      </c>
      <c r="E223" s="137">
        <v>51718</v>
      </c>
      <c r="F223" s="137">
        <f t="shared" ref="F223" si="33">SUM(F224:F231)</f>
        <v>69126.89</v>
      </c>
      <c r="G223" s="138">
        <f t="shared" si="26"/>
        <v>1.3366118179357283</v>
      </c>
    </row>
    <row r="224" spans="1:7">
      <c r="A224" s="95">
        <v>44</v>
      </c>
      <c r="B224" s="93" t="s">
        <v>82</v>
      </c>
      <c r="C224" s="93" t="s">
        <v>83</v>
      </c>
      <c r="D224" s="7">
        <v>50000</v>
      </c>
      <c r="E224" s="7">
        <v>40000</v>
      </c>
      <c r="F224" s="7">
        <v>54221.43</v>
      </c>
      <c r="G224" s="139">
        <f t="shared" si="26"/>
        <v>1.35553575</v>
      </c>
    </row>
    <row r="225" spans="1:7" s="122" customFormat="1">
      <c r="A225" s="95">
        <v>44</v>
      </c>
      <c r="B225" s="93" t="s">
        <v>84</v>
      </c>
      <c r="C225" s="93" t="s">
        <v>85</v>
      </c>
      <c r="D225" s="7">
        <v>0</v>
      </c>
      <c r="E225" s="7">
        <v>0</v>
      </c>
      <c r="F225" s="7">
        <v>1000</v>
      </c>
      <c r="G225" s="139">
        <f t="shared" si="26"/>
        <v>0</v>
      </c>
    </row>
    <row r="226" spans="1:7">
      <c r="A226" s="96" t="s">
        <v>100</v>
      </c>
      <c r="B226" s="93" t="s">
        <v>86</v>
      </c>
      <c r="C226" s="93" t="s">
        <v>87</v>
      </c>
      <c r="D226" s="7">
        <v>0</v>
      </c>
      <c r="E226" s="7">
        <v>0</v>
      </c>
      <c r="F226" s="7">
        <v>0</v>
      </c>
      <c r="G226" s="139">
        <f t="shared" si="26"/>
        <v>0</v>
      </c>
    </row>
    <row r="227" spans="1:7" s="122" customFormat="1">
      <c r="A227" s="95" t="s">
        <v>100</v>
      </c>
      <c r="B227" s="93" t="s">
        <v>88</v>
      </c>
      <c r="C227" s="93" t="s">
        <v>89</v>
      </c>
      <c r="D227" s="7">
        <v>0</v>
      </c>
      <c r="E227" s="7">
        <v>0</v>
      </c>
      <c r="F227" s="7">
        <v>3300</v>
      </c>
      <c r="G227" s="139">
        <f t="shared" si="26"/>
        <v>0</v>
      </c>
    </row>
    <row r="228" spans="1:7" s="122" customFormat="1">
      <c r="A228" s="95" t="s">
        <v>100</v>
      </c>
      <c r="B228" s="93" t="s">
        <v>92</v>
      </c>
      <c r="C228" s="93" t="s">
        <v>93</v>
      </c>
      <c r="D228" s="7">
        <v>17400</v>
      </c>
      <c r="E228" s="7">
        <v>11718</v>
      </c>
      <c r="F228" s="7">
        <v>8946.51</v>
      </c>
      <c r="G228" s="139">
        <f t="shared" si="26"/>
        <v>0.76348438300051202</v>
      </c>
    </row>
    <row r="229" spans="1:7">
      <c r="A229" s="95" t="s">
        <v>100</v>
      </c>
      <c r="B229" s="93" t="s">
        <v>141</v>
      </c>
      <c r="C229" s="93" t="s">
        <v>142</v>
      </c>
      <c r="D229" s="7">
        <v>0</v>
      </c>
      <c r="E229" s="7">
        <v>0</v>
      </c>
      <c r="F229" s="7">
        <v>0</v>
      </c>
      <c r="G229" s="139">
        <f t="shared" si="26"/>
        <v>0</v>
      </c>
    </row>
    <row r="230" spans="1:7">
      <c r="A230" s="95" t="s">
        <v>100</v>
      </c>
      <c r="B230" s="93" t="s">
        <v>5</v>
      </c>
      <c r="C230" s="93" t="s">
        <v>6</v>
      </c>
      <c r="D230" s="7">
        <v>0</v>
      </c>
      <c r="E230" s="7">
        <v>0</v>
      </c>
      <c r="F230" s="7">
        <v>0</v>
      </c>
      <c r="G230" s="139">
        <f t="shared" si="26"/>
        <v>0</v>
      </c>
    </row>
    <row r="231" spans="1:7">
      <c r="A231" s="95" t="s">
        <v>100</v>
      </c>
      <c r="B231" s="93" t="s">
        <v>94</v>
      </c>
      <c r="C231" s="93" t="s">
        <v>95</v>
      </c>
      <c r="D231" s="7">
        <v>0</v>
      </c>
      <c r="E231" s="7">
        <v>0</v>
      </c>
      <c r="F231" s="7">
        <v>1658.95</v>
      </c>
      <c r="G231" s="139">
        <f t="shared" si="26"/>
        <v>0</v>
      </c>
    </row>
    <row r="232" spans="1:7" s="122" customFormat="1">
      <c r="A232" s="142">
        <v>22</v>
      </c>
      <c r="B232" s="143"/>
      <c r="C232" s="143" t="s">
        <v>226</v>
      </c>
      <c r="D232" s="137">
        <f t="shared" ref="D232:F232" si="34">+D233</f>
        <v>0</v>
      </c>
      <c r="E232" s="137">
        <v>0</v>
      </c>
      <c r="F232" s="137">
        <f t="shared" si="34"/>
        <v>0</v>
      </c>
      <c r="G232" s="138">
        <f t="shared" si="26"/>
        <v>0</v>
      </c>
    </row>
    <row r="233" spans="1:7">
      <c r="A233" s="158">
        <v>22</v>
      </c>
      <c r="B233" s="133" t="s">
        <v>82</v>
      </c>
      <c r="C233" s="134" t="s">
        <v>83</v>
      </c>
      <c r="D233" s="7">
        <v>0</v>
      </c>
      <c r="E233" s="7">
        <v>0</v>
      </c>
      <c r="F233" s="7">
        <v>0</v>
      </c>
      <c r="G233" s="139">
        <f t="shared" si="26"/>
        <v>0</v>
      </c>
    </row>
    <row r="234" spans="1:7">
      <c r="A234" s="179"/>
      <c r="B234" s="180" t="s">
        <v>122</v>
      </c>
      <c r="C234" s="180" t="s">
        <v>123</v>
      </c>
      <c r="D234" s="181">
        <f t="shared" ref="D234:F234" si="35">D235</f>
        <v>45500</v>
      </c>
      <c r="E234" s="181">
        <v>45500</v>
      </c>
      <c r="F234" s="181">
        <f t="shared" si="35"/>
        <v>0</v>
      </c>
      <c r="G234" s="182">
        <f t="shared" si="26"/>
        <v>0</v>
      </c>
    </row>
    <row r="235" spans="1:7">
      <c r="A235" s="167" t="s">
        <v>119</v>
      </c>
      <c r="B235" s="93" t="s">
        <v>111</v>
      </c>
      <c r="C235" s="93" t="s">
        <v>112</v>
      </c>
      <c r="D235" s="8">
        <v>45500</v>
      </c>
      <c r="E235" s="8">
        <v>45500</v>
      </c>
      <c r="F235" s="8">
        <v>0</v>
      </c>
      <c r="G235" s="166">
        <f t="shared" si="26"/>
        <v>0</v>
      </c>
    </row>
    <row r="236" spans="1:7">
      <c r="A236" s="179"/>
      <c r="B236" s="180" t="s">
        <v>350</v>
      </c>
      <c r="C236" s="180" t="s">
        <v>351</v>
      </c>
      <c r="D236" s="181">
        <f t="shared" ref="D236:F236" si="36">D237</f>
        <v>113000</v>
      </c>
      <c r="E236" s="181">
        <v>139650</v>
      </c>
      <c r="F236" s="181">
        <f t="shared" si="36"/>
        <v>73930.61</v>
      </c>
      <c r="G236" s="182">
        <f t="shared" si="26"/>
        <v>0.52939928392409596</v>
      </c>
    </row>
    <row r="237" spans="1:7" s="153" customFormat="1">
      <c r="A237" s="168" t="s">
        <v>119</v>
      </c>
      <c r="B237" s="169"/>
      <c r="C237" s="169" t="s">
        <v>145</v>
      </c>
      <c r="D237" s="170">
        <f>+D238+D239</f>
        <v>113000</v>
      </c>
      <c r="E237" s="170">
        <v>139650</v>
      </c>
      <c r="F237" s="170">
        <f>+F238+F239</f>
        <v>73930.61</v>
      </c>
      <c r="G237" s="138">
        <f t="shared" si="26"/>
        <v>0.52939928392409596</v>
      </c>
    </row>
    <row r="238" spans="1:7" customFormat="1">
      <c r="A238" s="157" t="s">
        <v>119</v>
      </c>
      <c r="B238" s="141">
        <v>32224</v>
      </c>
      <c r="C238" s="134" t="s">
        <v>105</v>
      </c>
      <c r="D238" s="6">
        <v>0</v>
      </c>
      <c r="E238" s="6">
        <v>139650</v>
      </c>
      <c r="F238" s="6">
        <v>73930.61</v>
      </c>
      <c r="G238" s="132">
        <f t="shared" si="26"/>
        <v>0.52939928392409596</v>
      </c>
    </row>
    <row r="239" spans="1:7">
      <c r="A239" s="127">
        <v>55</v>
      </c>
      <c r="B239" s="171">
        <v>37219</v>
      </c>
      <c r="C239" s="97" t="s">
        <v>79</v>
      </c>
      <c r="D239" s="6">
        <v>113000</v>
      </c>
      <c r="E239" s="125">
        <v>0</v>
      </c>
      <c r="F239" s="126">
        <v>0</v>
      </c>
      <c r="G239" s="146">
        <f t="shared" si="26"/>
        <v>0</v>
      </c>
    </row>
    <row r="240" spans="1:7">
      <c r="A240" s="179"/>
      <c r="B240" s="180" t="s">
        <v>102</v>
      </c>
      <c r="C240" s="180" t="s">
        <v>103</v>
      </c>
      <c r="D240" s="181">
        <f t="shared" ref="D240" si="37">D241+D242</f>
        <v>5250</v>
      </c>
      <c r="E240" s="181">
        <v>4540</v>
      </c>
      <c r="F240" s="181">
        <f t="shared" ref="F240" si="38">F241+F242</f>
        <v>4086.49</v>
      </c>
      <c r="G240" s="182">
        <f t="shared" si="26"/>
        <v>0.9001079295154184</v>
      </c>
    </row>
    <row r="241" spans="1:7">
      <c r="A241" s="92" t="s">
        <v>100</v>
      </c>
      <c r="B241" s="172" t="s">
        <v>104</v>
      </c>
      <c r="C241" s="172" t="s">
        <v>105</v>
      </c>
      <c r="D241" s="173">
        <v>5000</v>
      </c>
      <c r="E241" s="173">
        <v>4290</v>
      </c>
      <c r="F241" s="173">
        <v>0</v>
      </c>
      <c r="G241" s="174">
        <f t="shared" si="26"/>
        <v>0</v>
      </c>
    </row>
    <row r="242" spans="1:7">
      <c r="A242" s="175">
        <v>42</v>
      </c>
      <c r="B242" s="172" t="s">
        <v>104</v>
      </c>
      <c r="C242" s="172" t="s">
        <v>105</v>
      </c>
      <c r="D242" s="173">
        <v>250</v>
      </c>
      <c r="E242" s="173">
        <v>250</v>
      </c>
      <c r="F242" s="173">
        <v>4086.49</v>
      </c>
      <c r="G242" s="174">
        <f t="shared" si="26"/>
        <v>16.345959999999998</v>
      </c>
    </row>
    <row r="243" spans="1:7">
      <c r="A243" s="179"/>
      <c r="B243" s="180" t="s">
        <v>106</v>
      </c>
      <c r="C243" s="180" t="s">
        <v>318</v>
      </c>
      <c r="D243" s="181">
        <f t="shared" ref="D243" si="39">D244+D246</f>
        <v>600</v>
      </c>
      <c r="E243" s="181">
        <v>1201</v>
      </c>
      <c r="F243" s="181">
        <f t="shared" ref="F243" si="40">F244+F246</f>
        <v>211.45</v>
      </c>
      <c r="G243" s="182">
        <f t="shared" si="26"/>
        <v>0.17606161532056619</v>
      </c>
    </row>
    <row r="244" spans="1:7">
      <c r="A244" s="179"/>
      <c r="B244" s="180" t="s">
        <v>107</v>
      </c>
      <c r="C244" s="180" t="s">
        <v>108</v>
      </c>
      <c r="D244" s="181">
        <f t="shared" ref="D244:F244" si="41">SUM(D245:D245)</f>
        <v>0</v>
      </c>
      <c r="E244" s="181">
        <v>0</v>
      </c>
      <c r="F244" s="181">
        <f t="shared" si="41"/>
        <v>0</v>
      </c>
      <c r="G244" s="182">
        <f t="shared" si="26"/>
        <v>0</v>
      </c>
    </row>
    <row r="245" spans="1:7">
      <c r="A245" s="95" t="s">
        <v>0</v>
      </c>
      <c r="B245" s="93" t="s">
        <v>109</v>
      </c>
      <c r="C245" s="93" t="s">
        <v>110</v>
      </c>
      <c r="D245" s="173">
        <v>0</v>
      </c>
      <c r="E245" s="173">
        <v>0</v>
      </c>
      <c r="F245" s="173">
        <v>0</v>
      </c>
      <c r="G245" s="174">
        <f t="shared" si="26"/>
        <v>0</v>
      </c>
    </row>
    <row r="246" spans="1:7">
      <c r="A246" s="179"/>
      <c r="B246" s="183">
        <v>18057001</v>
      </c>
      <c r="C246" s="180" t="s">
        <v>108</v>
      </c>
      <c r="D246" s="181">
        <f t="shared" ref="D246:F246" si="42">D247</f>
        <v>600</v>
      </c>
      <c r="E246" s="181">
        <v>1201</v>
      </c>
      <c r="F246" s="181">
        <f t="shared" si="42"/>
        <v>211.45</v>
      </c>
      <c r="G246" s="182">
        <f t="shared" si="26"/>
        <v>0.17606161532056619</v>
      </c>
    </row>
    <row r="247" spans="1:7">
      <c r="A247" s="142" t="s">
        <v>118</v>
      </c>
      <c r="B247" s="143"/>
      <c r="C247" s="143" t="s">
        <v>146</v>
      </c>
      <c r="D247" s="137">
        <f t="shared" ref="D247" si="43">SUM(D248:D250)</f>
        <v>600</v>
      </c>
      <c r="E247" s="137">
        <v>1201</v>
      </c>
      <c r="F247" s="137">
        <f t="shared" ref="F247" si="44">SUM(F248:F250)</f>
        <v>211.45</v>
      </c>
      <c r="G247" s="138">
        <f t="shared" si="26"/>
        <v>0.17606161532056619</v>
      </c>
    </row>
    <row r="248" spans="1:7">
      <c r="A248" s="95">
        <v>25</v>
      </c>
      <c r="B248" s="94">
        <v>42231</v>
      </c>
      <c r="C248" s="93" t="s">
        <v>186</v>
      </c>
      <c r="D248" s="5">
        <v>0</v>
      </c>
      <c r="E248" s="5">
        <v>0</v>
      </c>
      <c r="F248" s="5">
        <v>0</v>
      </c>
      <c r="G248" s="132">
        <f t="shared" si="26"/>
        <v>0</v>
      </c>
    </row>
    <row r="249" spans="1:7">
      <c r="A249" s="95">
        <v>25</v>
      </c>
      <c r="B249" s="94" t="s">
        <v>153</v>
      </c>
      <c r="C249" s="93" t="s">
        <v>154</v>
      </c>
      <c r="D249" s="5">
        <v>0</v>
      </c>
      <c r="E249" s="5">
        <v>0</v>
      </c>
      <c r="F249" s="5">
        <v>0</v>
      </c>
      <c r="G249" s="132">
        <f t="shared" si="26"/>
        <v>0</v>
      </c>
    </row>
    <row r="250" spans="1:7">
      <c r="A250" s="95" t="s">
        <v>118</v>
      </c>
      <c r="B250" s="93" t="s">
        <v>111</v>
      </c>
      <c r="C250" s="93" t="s">
        <v>112</v>
      </c>
      <c r="D250" s="173">
        <v>600</v>
      </c>
      <c r="E250" s="173">
        <v>1201</v>
      </c>
      <c r="F250" s="173">
        <v>211.45</v>
      </c>
      <c r="G250" s="174">
        <f t="shared" si="26"/>
        <v>0.17606161532056619</v>
      </c>
    </row>
    <row r="251" spans="1:7">
      <c r="A251" s="179"/>
      <c r="B251" s="180"/>
      <c r="C251" s="180"/>
      <c r="D251" s="181">
        <f>+D243+D79+D9</f>
        <v>3189320</v>
      </c>
      <c r="E251" s="181">
        <f t="shared" ref="E251:F251" si="45">+E243+E79+E9</f>
        <v>3701628</v>
      </c>
      <c r="F251" s="181">
        <f t="shared" si="45"/>
        <v>1665542.58</v>
      </c>
      <c r="G251" s="182">
        <f t="shared" si="26"/>
        <v>0.44994866583027793</v>
      </c>
    </row>
    <row r="253" spans="1:7" hidden="1"/>
    <row r="254" spans="1:7" hidden="1"/>
    <row r="255" spans="1:7" hidden="1">
      <c r="C255" s="176" t="s">
        <v>376</v>
      </c>
      <c r="D255" s="1">
        <f t="shared" ref="D255:E255" si="46">D81+D144+D206+D216+D204</f>
        <v>407320</v>
      </c>
      <c r="E255" s="1">
        <f t="shared" si="46"/>
        <v>430000</v>
      </c>
      <c r="F255" s="1">
        <f>F81+F144+F206+F216+F204</f>
        <v>200576.32</v>
      </c>
    </row>
    <row r="256" spans="1:7" hidden="1">
      <c r="C256" s="176" t="s">
        <v>377</v>
      </c>
      <c r="D256" s="1">
        <f t="shared" ref="D256:F256" si="47">+D233</f>
        <v>0</v>
      </c>
      <c r="E256" s="1">
        <f t="shared" si="47"/>
        <v>0</v>
      </c>
      <c r="F256" s="1">
        <f t="shared" si="47"/>
        <v>0</v>
      </c>
    </row>
    <row r="257" spans="3:7" hidden="1">
      <c r="C257" s="176" t="s">
        <v>378</v>
      </c>
      <c r="D257" s="1">
        <f t="shared" ref="D257:E257" si="48">D10+D245</f>
        <v>147000</v>
      </c>
      <c r="E257" s="1">
        <f t="shared" si="48"/>
        <v>157000</v>
      </c>
      <c r="F257" s="1">
        <f>F10+F245</f>
        <v>56870.77</v>
      </c>
    </row>
    <row r="258" spans="3:7" hidden="1">
      <c r="C258" s="176" t="s">
        <v>379</v>
      </c>
      <c r="D258" s="1">
        <f>D242</f>
        <v>250</v>
      </c>
      <c r="E258" s="1">
        <f>+E242</f>
        <v>250</v>
      </c>
      <c r="F258" s="1">
        <f>F242</f>
        <v>4086.49</v>
      </c>
    </row>
    <row r="259" spans="3:7" hidden="1">
      <c r="C259" s="176" t="s">
        <v>380</v>
      </c>
      <c r="D259" s="1">
        <f>D223+D241</f>
        <v>72400</v>
      </c>
      <c r="E259" s="1">
        <f t="shared" ref="E259" si="49">E223+E241</f>
        <v>56008</v>
      </c>
      <c r="F259" s="1">
        <f>F223+F241</f>
        <v>69126.89</v>
      </c>
    </row>
    <row r="260" spans="3:7" hidden="1">
      <c r="C260" s="176" t="s">
        <v>381</v>
      </c>
      <c r="D260" s="1">
        <f t="shared" ref="D260:E260" si="50">D62</f>
        <v>2300000</v>
      </c>
      <c r="E260" s="1">
        <f t="shared" si="50"/>
        <v>2745000</v>
      </c>
      <c r="F260" s="1">
        <f>F62</f>
        <v>1187310.95</v>
      </c>
    </row>
    <row r="261" spans="3:7" hidden="1">
      <c r="C261" s="176" t="s">
        <v>382</v>
      </c>
      <c r="D261" s="1">
        <f t="shared" ref="D261:F261" si="51">D247</f>
        <v>600</v>
      </c>
      <c r="E261" s="1">
        <f t="shared" si="51"/>
        <v>1201</v>
      </c>
      <c r="F261" s="1">
        <f t="shared" si="51"/>
        <v>211.45</v>
      </c>
    </row>
    <row r="262" spans="3:7" hidden="1">
      <c r="C262" s="176" t="s">
        <v>383</v>
      </c>
      <c r="D262" s="1">
        <f t="shared" ref="D262:E262" si="52">D235+D161+D87+D137+D237</f>
        <v>261750</v>
      </c>
      <c r="E262" s="1">
        <f t="shared" si="52"/>
        <v>295197</v>
      </c>
      <c r="F262" s="1">
        <f>F235+F161+F87+F137+F237</f>
        <v>132067.54</v>
      </c>
    </row>
    <row r="263" spans="3:7" hidden="1">
      <c r="C263" s="176" t="s">
        <v>384</v>
      </c>
      <c r="D263" s="1">
        <f t="shared" ref="D263:E263" si="53">D195+D114</f>
        <v>0</v>
      </c>
      <c r="E263" s="1">
        <f t="shared" si="53"/>
        <v>16972</v>
      </c>
      <c r="F263" s="1">
        <f>F195+F114</f>
        <v>15292.17</v>
      </c>
    </row>
    <row r="264" spans="3:7" hidden="1">
      <c r="D264" s="122">
        <f t="shared" ref="D264:E264" si="54">SUM(D255:D263)</f>
        <v>3189320</v>
      </c>
      <c r="E264" s="122">
        <f t="shared" si="54"/>
        <v>3701628</v>
      </c>
      <c r="F264" s="122">
        <f t="shared" ref="F264" si="55">SUM(F255:F263)</f>
        <v>1665542.5799999998</v>
      </c>
      <c r="G264" s="122"/>
    </row>
    <row r="265" spans="3:7" hidden="1">
      <c r="D265" s="122">
        <f>+D264-D251</f>
        <v>0</v>
      </c>
      <c r="E265" s="122">
        <f t="shared" ref="E265:F265" si="56">+E264-E251</f>
        <v>0</v>
      </c>
      <c r="F265" s="122">
        <f t="shared" si="56"/>
        <v>0</v>
      </c>
      <c r="G265" s="122"/>
    </row>
    <row r="266" spans="3:7" hidden="1"/>
    <row r="267" spans="3:7" hidden="1">
      <c r="D267" s="1">
        <v>3189320</v>
      </c>
      <c r="E267" s="1">
        <v>3701628</v>
      </c>
      <c r="F267" s="1">
        <v>1665542.5799999998</v>
      </c>
    </row>
    <row r="268" spans="3:7" hidden="1">
      <c r="D268" s="1">
        <f t="shared" ref="D268:F268" si="57">+D267-D265</f>
        <v>3189320</v>
      </c>
      <c r="E268" s="1">
        <f t="shared" si="57"/>
        <v>3701628</v>
      </c>
      <c r="F268" s="1">
        <f t="shared" si="57"/>
        <v>1665542.5799999998</v>
      </c>
    </row>
    <row r="269" spans="3:7" hidden="1"/>
  </sheetData>
  <mergeCells count="3">
    <mergeCell ref="A8:C8"/>
    <mergeCell ref="B4:I4"/>
    <mergeCell ref="B2:I2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  <rowBreaks count="4" manualBreakCount="4">
    <brk id="61" max="6" man="1"/>
    <brk id="78" max="6" man="1"/>
    <brk id="135" max="6" man="1"/>
    <brk id="20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E8B7-A22C-4172-93B8-DDDC4DFDB1FE}">
  <sheetPr codeName="Sheet2"/>
  <dimension ref="B2:B7"/>
  <sheetViews>
    <sheetView workbookViewId="0"/>
  </sheetViews>
  <sheetFormatPr defaultRowHeight="15"/>
  <cols>
    <col min="1" max="1" width="3.140625" customWidth="1"/>
    <col min="2" max="2" width="121.7109375" customWidth="1"/>
  </cols>
  <sheetData>
    <row r="2" spans="2:2">
      <c r="B2" t="s">
        <v>320</v>
      </c>
    </row>
    <row r="3" spans="2:2">
      <c r="B3" t="s">
        <v>321</v>
      </c>
    </row>
    <row r="4" spans="2:2">
      <c r="B4" t="s">
        <v>322</v>
      </c>
    </row>
    <row r="5" spans="2:2">
      <c r="B5" t="s">
        <v>323</v>
      </c>
    </row>
    <row r="6" spans="2:2">
      <c r="B6" t="s">
        <v>324</v>
      </c>
    </row>
    <row r="7" spans="2:2">
      <c r="B7" t="s">
        <v>325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380-0E5C-48FF-AC1E-B3EF8EC47593}">
  <sheetPr codeName="Sheet6"/>
  <dimension ref="B3:D9"/>
  <sheetViews>
    <sheetView workbookViewId="0"/>
  </sheetViews>
  <sheetFormatPr defaultRowHeight="15"/>
  <cols>
    <col min="1" max="1" width="9.140625" style="9"/>
    <col min="2" max="2" width="35.5703125" style="9" bestFit="1" customWidth="1"/>
    <col min="3" max="4" width="10.140625" style="10" bestFit="1" customWidth="1"/>
    <col min="5" max="16384" width="9.140625" style="9"/>
  </cols>
  <sheetData>
    <row r="3" spans="2:4">
      <c r="B3" s="9" t="s">
        <v>171</v>
      </c>
      <c r="C3" s="10">
        <v>25000</v>
      </c>
      <c r="D3" s="10">
        <f>+C3/1.05</f>
        <v>23809.523809523809</v>
      </c>
    </row>
    <row r="4" spans="2:4">
      <c r="B4" s="9" t="s">
        <v>172</v>
      </c>
      <c r="C4" s="10">
        <v>70000</v>
      </c>
      <c r="D4" s="10">
        <f>+C4/1.13</f>
        <v>61946.902654867263</v>
      </c>
    </row>
    <row r="5" spans="2:4">
      <c r="B5" s="9" t="s">
        <v>173</v>
      </c>
      <c r="C5" s="10">
        <v>25000</v>
      </c>
      <c r="D5" s="10">
        <f>+C5/1.05</f>
        <v>23809.523809523809</v>
      </c>
    </row>
    <row r="6" spans="2:4">
      <c r="B6" s="9" t="s">
        <v>174</v>
      </c>
      <c r="C6" s="10">
        <v>129000</v>
      </c>
      <c r="D6" s="10">
        <f>+C6/1.25</f>
        <v>103200</v>
      </c>
    </row>
    <row r="7" spans="2:4">
      <c r="B7" s="9" t="s">
        <v>175</v>
      </c>
      <c r="C7" s="10">
        <v>50000</v>
      </c>
      <c r="D7" s="10">
        <f>+C7/1.25</f>
        <v>40000</v>
      </c>
    </row>
    <row r="8" spans="2:4">
      <c r="B8" s="9" t="s">
        <v>176</v>
      </c>
      <c r="C8" s="10">
        <v>170000</v>
      </c>
      <c r="D8" s="10">
        <f>+C8/1.13</f>
        <v>150442.47787610622</v>
      </c>
    </row>
    <row r="9" spans="2:4">
      <c r="B9" s="9" t="s">
        <v>177</v>
      </c>
      <c r="C9" s="10">
        <v>38000</v>
      </c>
      <c r="D9" s="10">
        <f>+C9/1.13</f>
        <v>33628.318584070803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Naslovna</vt:lpstr>
      <vt:lpstr>SAŽETAK</vt:lpstr>
      <vt:lpstr>Račun prihoda i rashoda</vt:lpstr>
      <vt:lpstr>Pr. i  ra. prema izvorima finan</vt:lpstr>
      <vt:lpstr>Posebni dio - projekti</vt:lpstr>
      <vt:lpstr>Upute</vt:lpstr>
      <vt:lpstr>Sheet1</vt:lpstr>
      <vt:lpstr>Naslovna!Print_Area</vt:lpstr>
      <vt:lpstr>'Posebni dio - projekti'!Print_Area</vt:lpstr>
      <vt:lpstr>'Pr. i  ra. prema izvorima finan'!Print_Area</vt:lpstr>
      <vt:lpstr>'Račun prihoda i rashoda'!Print_Area</vt:lpstr>
      <vt:lpstr>SAŽETAK!Print_Area</vt:lpstr>
      <vt:lpstr>'Posebni dio - projekti'!Print_Titles</vt:lpstr>
      <vt:lpstr>'Pr. i  ra. prema izvorima finan'!Print_Titles</vt:lpstr>
      <vt:lpstr>'Račun prihoda i rashoda'!Print_Titles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Andrijana Beg</cp:lastModifiedBy>
  <cp:lastPrinted>2024-07-12T07:03:37Z</cp:lastPrinted>
  <dcterms:created xsi:type="dcterms:W3CDTF">2021-08-11T09:31:15Z</dcterms:created>
  <dcterms:modified xsi:type="dcterms:W3CDTF">2024-07-12T07:35:41Z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