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/>
  <mc:AlternateContent xmlns:mc="http://schemas.openxmlformats.org/markup-compatibility/2006">
    <mc:Choice Requires="x15">
      <x15ac:absPath xmlns:x15ac="http://schemas.microsoft.com/office/spreadsheetml/2010/11/ac" url="C:\Users\Andrijana\Documents\_____DOKUMENTI 2024\Financijski plan 2024\REBALANS I\"/>
    </mc:Choice>
  </mc:AlternateContent>
  <xr:revisionPtr revIDLastSave="0" documentId="13_ncr:1_{0E70742E-A61E-42B5-A1FA-A0426572B884}" xr6:coauthVersionLast="36" xr6:coauthVersionMax="36" xr10:uidLastSave="{00000000-0000-0000-0000-000000000000}"/>
  <bookViews>
    <workbookView xWindow="0" yWindow="0" windowWidth="28800" windowHeight="11685" activeTab="6" xr2:uid="{CC108D00-1E85-4252-B858-B5FC1DAC540A}"/>
  </bookViews>
  <sheets>
    <sheet name="Naslovna" sheetId="6" r:id="rId1"/>
    <sheet name="KONSOLIDIRANI" sheetId="3" r:id="rId2"/>
    <sheet name="prorač. " sheetId="1" r:id="rId3"/>
    <sheet name="vanpror." sheetId="2" r:id="rId4"/>
    <sheet name="vanpror. prihodi" sheetId="4" r:id="rId5"/>
    <sheet name="Sheet1" sheetId="7" state="hidden" r:id="rId6"/>
    <sheet name="PLAN RASHODA I IZDATAKA" sheetId="8" r:id="rId7"/>
    <sheet name="Sheet2" sheetId="9" r:id="rId8"/>
  </sheets>
  <definedNames>
    <definedName name="_xlnm._FilterDatabase" localSheetId="1" hidden="1">KONSOLIDIRANI!$L$7:$M$241</definedName>
    <definedName name="_xlnm._FilterDatabase" localSheetId="6" hidden="1">'PLAN RASHODA I IZDATAKA'!$A$1:$J$170</definedName>
    <definedName name="_xlnm._FilterDatabase" localSheetId="2" hidden="1">'prorač. '!$L$7:$M$120</definedName>
    <definedName name="_xlnm._FilterDatabase" localSheetId="3" hidden="1">vanpror.!$A$7:$J$132</definedName>
    <definedName name="_xlnm.Print_Area" localSheetId="1">KONSOLIDIRANI!$A$7:$F$242</definedName>
    <definedName name="_xlnm.Print_Area" localSheetId="0">Naslovna!$A$1:$I$30</definedName>
    <definedName name="_xlnm.Print_Area" localSheetId="6">'PLAN RASHODA I IZDATAKA'!$A$1:$F$170</definedName>
    <definedName name="_xlnm.Print_Area" localSheetId="3">vanpror.!$A$1:$J$141</definedName>
    <definedName name="_xlnm.Print_Titles" localSheetId="1">KONSOLIDIRANI!$7:$8</definedName>
    <definedName name="_xlnm.Print_Titles" localSheetId="6">'PLAN RASHODA I IZDATAKA'!$1:$1</definedName>
  </definedNames>
  <calcPr calcId="191029"/>
</workbook>
</file>

<file path=xl/calcChain.xml><?xml version="1.0" encoding="utf-8"?>
<calcChain xmlns="http://schemas.openxmlformats.org/spreadsheetml/2006/main">
  <c r="L31" i="8" l="1"/>
  <c r="L82" i="8"/>
  <c r="L80" i="8"/>
  <c r="L79" i="8"/>
  <c r="L78" i="8"/>
  <c r="L128" i="8"/>
  <c r="L97" i="8"/>
  <c r="L44" i="8"/>
  <c r="G211" i="3" l="1"/>
  <c r="H211" i="3"/>
  <c r="I211" i="3"/>
  <c r="J211" i="3"/>
  <c r="G180" i="3"/>
  <c r="H180" i="3"/>
  <c r="I180" i="3"/>
  <c r="J180" i="3"/>
  <c r="G181" i="3"/>
  <c r="H181" i="3"/>
  <c r="I181" i="3"/>
  <c r="J181" i="3"/>
  <c r="G146" i="3"/>
  <c r="H146" i="3"/>
  <c r="I146" i="3"/>
  <c r="J146" i="3"/>
  <c r="G130" i="3"/>
  <c r="H130" i="3"/>
  <c r="I130" i="3"/>
  <c r="J130" i="3"/>
  <c r="G131" i="3"/>
  <c r="H131" i="3"/>
  <c r="I131" i="3"/>
  <c r="J131" i="3"/>
  <c r="G120" i="3"/>
  <c r="H120" i="3"/>
  <c r="I120" i="3"/>
  <c r="J120" i="3"/>
  <c r="G114" i="3"/>
  <c r="H114" i="3"/>
  <c r="I114" i="3"/>
  <c r="J114" i="3"/>
  <c r="G115" i="3"/>
  <c r="H115" i="3"/>
  <c r="I115" i="3"/>
  <c r="J115" i="3"/>
  <c r="G108" i="3"/>
  <c r="H108" i="3"/>
  <c r="I108" i="3"/>
  <c r="J108" i="3"/>
  <c r="G109" i="3"/>
  <c r="H109" i="3"/>
  <c r="I109" i="3"/>
  <c r="J109" i="3"/>
  <c r="G94" i="3"/>
  <c r="G87" i="3" s="1"/>
  <c r="H94" i="3"/>
  <c r="H87" i="3" s="1"/>
  <c r="I94" i="3"/>
  <c r="I87" i="3" s="1"/>
  <c r="J94" i="3"/>
  <c r="J87" i="3" s="1"/>
  <c r="G16" i="3"/>
  <c r="H16" i="3"/>
  <c r="I16" i="3"/>
  <c r="J16" i="3"/>
  <c r="H16" i="1"/>
  <c r="H17" i="1"/>
  <c r="H18" i="1"/>
  <c r="H19" i="1"/>
  <c r="E16" i="4"/>
  <c r="E125" i="2"/>
  <c r="F36" i="2"/>
  <c r="L37" i="8" l="1"/>
  <c r="L36" i="8"/>
  <c r="L35" i="8"/>
  <c r="L34" i="8"/>
  <c r="E34" i="8"/>
  <c r="F34" i="8"/>
  <c r="E35" i="8"/>
  <c r="F35" i="8"/>
  <c r="E36" i="8"/>
  <c r="F36" i="8"/>
  <c r="E37" i="8"/>
  <c r="F37" i="8"/>
  <c r="M37" i="8" s="1"/>
  <c r="E39" i="8"/>
  <c r="F39" i="8"/>
  <c r="D39" i="8"/>
  <c r="D36" i="8"/>
  <c r="D35" i="8"/>
  <c r="N150" i="8"/>
  <c r="L152" i="8"/>
  <c r="E152" i="8"/>
  <c r="D152" i="8"/>
  <c r="D151" i="8"/>
  <c r="D150" i="8" s="1"/>
  <c r="D228" i="3"/>
  <c r="L111" i="3"/>
  <c r="L110" i="3"/>
  <c r="L109" i="3"/>
  <c r="L107" i="3"/>
  <c r="L106" i="3"/>
  <c r="L105" i="3"/>
  <c r="L103" i="3"/>
  <c r="L102" i="3"/>
  <c r="L101" i="3"/>
  <c r="L99" i="3"/>
  <c r="L98" i="3"/>
  <c r="L97" i="3"/>
  <c r="L96" i="3"/>
  <c r="L95" i="3"/>
  <c r="L92" i="3"/>
  <c r="L91" i="3"/>
  <c r="L90" i="3"/>
  <c r="L89" i="3"/>
  <c r="L88" i="3"/>
  <c r="F112" i="3"/>
  <c r="E112" i="3"/>
  <c r="F111" i="3"/>
  <c r="E111" i="3"/>
  <c r="F110" i="3"/>
  <c r="E110" i="3"/>
  <c r="F109" i="3"/>
  <c r="E109" i="3"/>
  <c r="F108" i="3"/>
  <c r="E108" i="3"/>
  <c r="F107" i="3"/>
  <c r="E107" i="3"/>
  <c r="F106" i="3"/>
  <c r="E106" i="3"/>
  <c r="E105" i="3"/>
  <c r="F104" i="3"/>
  <c r="E104" i="3"/>
  <c r="F103" i="3"/>
  <c r="E103" i="3"/>
  <c r="F102" i="3"/>
  <c r="E102" i="3"/>
  <c r="F101" i="3"/>
  <c r="E101" i="3"/>
  <c r="F100" i="3"/>
  <c r="E100" i="3"/>
  <c r="F99" i="3"/>
  <c r="E99" i="3"/>
  <c r="F98" i="3"/>
  <c r="E98" i="3"/>
  <c r="F97" i="3"/>
  <c r="E97" i="3"/>
  <c r="F96" i="3"/>
  <c r="E96" i="3"/>
  <c r="F95" i="3"/>
  <c r="E95" i="3"/>
  <c r="F94" i="3"/>
  <c r="E94" i="3"/>
  <c r="F93" i="3"/>
  <c r="E93" i="3"/>
  <c r="F92" i="3"/>
  <c r="E92" i="3"/>
  <c r="F91" i="3"/>
  <c r="E91" i="3"/>
  <c r="F90" i="3"/>
  <c r="E90" i="3"/>
  <c r="F89" i="3"/>
  <c r="E89" i="3"/>
  <c r="F88" i="3"/>
  <c r="E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88" i="3"/>
  <c r="F53" i="2"/>
  <c r="M53" i="2"/>
  <c r="D37" i="8"/>
  <c r="D34" i="8"/>
  <c r="E66" i="8"/>
  <c r="E65" i="8" s="1"/>
  <c r="E64" i="8" s="1"/>
  <c r="F66" i="8"/>
  <c r="J66" i="8"/>
  <c r="J65" i="8" s="1"/>
  <c r="J64" i="8" s="1"/>
  <c r="I66" i="8"/>
  <c r="I65" i="8" s="1"/>
  <c r="I64" i="8" s="1"/>
  <c r="H66" i="8"/>
  <c r="H65" i="8" s="1"/>
  <c r="H64" i="8" s="1"/>
  <c r="G66" i="8"/>
  <c r="G65" i="8" s="1"/>
  <c r="G64" i="8" s="1"/>
  <c r="D124" i="2"/>
  <c r="L230" i="3"/>
  <c r="E230" i="3"/>
  <c r="D230" i="3"/>
  <c r="F230" i="3" s="1"/>
  <c r="F152" i="8" s="1"/>
  <c r="M152" i="8" s="1"/>
  <c r="E124" i="2"/>
  <c r="F126" i="2"/>
  <c r="M126" i="2" s="1"/>
  <c r="G124" i="2"/>
  <c r="I124" i="2"/>
  <c r="E14" i="4"/>
  <c r="D115" i="3"/>
  <c r="D59" i="8" s="1"/>
  <c r="E115" i="3"/>
  <c r="E59" i="8" s="1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D66" i="8" s="1"/>
  <c r="D65" i="8" s="1"/>
  <c r="D64" i="8" s="1"/>
  <c r="E131" i="3"/>
  <c r="E114" i="3"/>
  <c r="E58" i="8" s="1"/>
  <c r="D114" i="3"/>
  <c r="D58" i="8" s="1"/>
  <c r="E55" i="2"/>
  <c r="D55" i="2"/>
  <c r="F73" i="2"/>
  <c r="F131" i="3" s="1"/>
  <c r="M73" i="2"/>
  <c r="F56" i="2"/>
  <c r="F114" i="3" s="1"/>
  <c r="F58" i="8" s="1"/>
  <c r="F57" i="2"/>
  <c r="F115" i="3" s="1"/>
  <c r="F59" i="8" s="1"/>
  <c r="F58" i="2"/>
  <c r="M58" i="2" s="1"/>
  <c r="F59" i="2"/>
  <c r="M59" i="2" s="1"/>
  <c r="F60" i="2"/>
  <c r="F118" i="3" s="1"/>
  <c r="F61" i="2"/>
  <c r="M61" i="2" s="1"/>
  <c r="F62" i="2"/>
  <c r="F120" i="3" s="1"/>
  <c r="L120" i="3"/>
  <c r="L115" i="3"/>
  <c r="L59" i="8" s="1"/>
  <c r="L114" i="3"/>
  <c r="L58" i="8" s="1"/>
  <c r="E229" i="3" l="1"/>
  <c r="D57" i="8"/>
  <c r="E57" i="8"/>
  <c r="F65" i="8"/>
  <c r="F57" i="8"/>
  <c r="L57" i="8"/>
  <c r="M58" i="8"/>
  <c r="M230" i="3"/>
  <c r="D113" i="3"/>
  <c r="F119" i="3"/>
  <c r="F117" i="3"/>
  <c r="M60" i="2"/>
  <c r="F116" i="3"/>
  <c r="L131" i="3"/>
  <c r="M56" i="2"/>
  <c r="M114" i="3"/>
  <c r="M62" i="2"/>
  <c r="E113" i="3"/>
  <c r="M120" i="3"/>
  <c r="L55" i="2"/>
  <c r="E75" i="2"/>
  <c r="E74" i="2" s="1"/>
  <c r="F50" i="2"/>
  <c r="L108" i="3"/>
  <c r="L94" i="3"/>
  <c r="L93" i="3"/>
  <c r="L104" i="3"/>
  <c r="L112" i="3"/>
  <c r="L100" i="3"/>
  <c r="E151" i="8" l="1"/>
  <c r="E150" i="8" s="1"/>
  <c r="E228" i="3"/>
  <c r="M36" i="2"/>
  <c r="M131" i="3"/>
  <c r="L66" i="8"/>
  <c r="F64" i="8"/>
  <c r="M109" i="3"/>
  <c r="M94" i="3"/>
  <c r="M50" i="2"/>
  <c r="L229" i="3" l="1"/>
  <c r="L124" i="2"/>
  <c r="L65" i="8"/>
  <c r="M66" i="8"/>
  <c r="E60" i="3"/>
  <c r="L151" i="8" l="1"/>
  <c r="L150" i="8" s="1"/>
  <c r="L228" i="3"/>
  <c r="L64" i="8"/>
  <c r="M64" i="8" s="1"/>
  <c r="M65" i="8"/>
  <c r="M120" i="1"/>
  <c r="M117" i="1"/>
  <c r="M116" i="1"/>
  <c r="M114" i="1"/>
  <c r="M111" i="1"/>
  <c r="M110" i="1"/>
  <c r="M108" i="1"/>
  <c r="M107" i="1"/>
  <c r="M96" i="1"/>
  <c r="M94" i="1"/>
  <c r="M92" i="1"/>
  <c r="M87" i="1"/>
  <c r="M85" i="1"/>
  <c r="M84" i="1"/>
  <c r="M83" i="1"/>
  <c r="M82" i="1"/>
  <c r="M81" i="1"/>
  <c r="M79" i="1"/>
  <c r="M78" i="1"/>
  <c r="M77" i="1"/>
  <c r="M74" i="1"/>
  <c r="M71" i="1"/>
  <c r="M67" i="1"/>
  <c r="M66" i="1"/>
  <c r="M65" i="1"/>
  <c r="M64" i="1"/>
  <c r="M61" i="1"/>
  <c r="M58" i="1"/>
  <c r="M54" i="1"/>
  <c r="M46" i="1"/>
  <c r="M45" i="1"/>
  <c r="M44" i="1"/>
  <c r="M43" i="1"/>
  <c r="M36" i="1"/>
  <c r="M29" i="1"/>
  <c r="M26" i="1"/>
  <c r="M23" i="1"/>
  <c r="M21" i="1"/>
  <c r="M17" i="1"/>
  <c r="M16" i="1"/>
  <c r="M14" i="1"/>
  <c r="M12" i="1"/>
  <c r="L181" i="3" l="1"/>
  <c r="F181" i="3"/>
  <c r="E181" i="3"/>
  <c r="E182" i="3"/>
  <c r="D75" i="2"/>
  <c r="D74" i="2" s="1"/>
  <c r="L16" i="3"/>
  <c r="F16" i="1"/>
  <c r="F17" i="1"/>
  <c r="F18" i="1"/>
  <c r="F19" i="1"/>
  <c r="D16" i="3"/>
  <c r="E16" i="3"/>
  <c r="F16" i="3"/>
  <c r="D17" i="3"/>
  <c r="L17" i="3"/>
  <c r="D146" i="3"/>
  <c r="E146" i="3"/>
  <c r="F146" i="3"/>
  <c r="F75" i="1"/>
  <c r="M106" i="1"/>
  <c r="M109" i="1"/>
  <c r="M112" i="1"/>
  <c r="M105" i="1"/>
  <c r="F101" i="1"/>
  <c r="F211" i="3" s="1"/>
  <c r="D211" i="3"/>
  <c r="E211" i="3"/>
  <c r="M100" i="1"/>
  <c r="M102" i="1"/>
  <c r="M103" i="1"/>
  <c r="M99" i="1"/>
  <c r="M90" i="1"/>
  <c r="M91" i="1"/>
  <c r="M93" i="1"/>
  <c r="M95" i="1"/>
  <c r="M89" i="1"/>
  <c r="M72" i="1"/>
  <c r="M73" i="1"/>
  <c r="M76" i="1"/>
  <c r="M80" i="1"/>
  <c r="M70" i="1"/>
  <c r="M68" i="1"/>
  <c r="M13" i="1"/>
  <c r="M15" i="1"/>
  <c r="M18" i="1"/>
  <c r="M19" i="1"/>
  <c r="M20" i="1"/>
  <c r="M22" i="1"/>
  <c r="M24" i="1"/>
  <c r="M25" i="1"/>
  <c r="M27" i="1"/>
  <c r="M28" i="1"/>
  <c r="M30" i="1"/>
  <c r="M31" i="1"/>
  <c r="M32" i="1"/>
  <c r="M33" i="1"/>
  <c r="M34" i="1"/>
  <c r="M35" i="1"/>
  <c r="M37" i="1"/>
  <c r="M38" i="1"/>
  <c r="M39" i="1"/>
  <c r="M40" i="1"/>
  <c r="M41" i="1"/>
  <c r="M42" i="1"/>
  <c r="M56" i="1"/>
  <c r="M57" i="1"/>
  <c r="M59" i="1"/>
  <c r="M60" i="1"/>
  <c r="M47" i="1"/>
  <c r="M48" i="1"/>
  <c r="M49" i="1"/>
  <c r="M50" i="1"/>
  <c r="M51" i="1"/>
  <c r="M52" i="1"/>
  <c r="M53" i="1"/>
  <c r="M55" i="1"/>
  <c r="M11" i="1"/>
  <c r="L75" i="2" l="1"/>
  <c r="M181" i="3"/>
  <c r="L146" i="3"/>
  <c r="M75" i="1"/>
  <c r="L211" i="3"/>
  <c r="M101" i="1"/>
  <c r="M98" i="1" s="1"/>
  <c r="L74" i="2"/>
  <c r="M106" i="2"/>
  <c r="M16" i="3"/>
  <c r="M146" i="3"/>
  <c r="M211" i="3"/>
  <c r="L10" i="1"/>
  <c r="M167" i="8"/>
  <c r="M163" i="8"/>
  <c r="M161" i="8"/>
  <c r="M121" i="8"/>
  <c r="M93" i="8"/>
  <c r="M92" i="8"/>
  <c r="M83" i="8"/>
  <c r="M34" i="8"/>
  <c r="M26" i="8"/>
  <c r="M25" i="8"/>
  <c r="M8" i="8"/>
  <c r="M7" i="8"/>
  <c r="M6" i="8"/>
  <c r="L5" i="8"/>
  <c r="M22" i="4"/>
  <c r="M21" i="4"/>
  <c r="M20" i="4"/>
  <c r="M19" i="4"/>
  <c r="M18" i="4"/>
  <c r="M11" i="4"/>
  <c r="M127" i="1"/>
  <c r="L127" i="1"/>
  <c r="M119" i="1"/>
  <c r="M118" i="1" s="1"/>
  <c r="L119" i="1"/>
  <c r="L118" i="1" s="1"/>
  <c r="M115" i="1"/>
  <c r="L115" i="1"/>
  <c r="M113" i="1"/>
  <c r="M125" i="1" s="1"/>
  <c r="L113" i="1"/>
  <c r="L125" i="1" s="1"/>
  <c r="L104" i="1"/>
  <c r="L98" i="1"/>
  <c r="M88" i="1"/>
  <c r="L88" i="1"/>
  <c r="M86" i="1"/>
  <c r="L86" i="1"/>
  <c r="L69" i="1"/>
  <c r="M69" i="1"/>
  <c r="M63" i="1"/>
  <c r="L63" i="1"/>
  <c r="M10" i="1"/>
  <c r="M9" i="1" s="1"/>
  <c r="L129" i="2"/>
  <c r="L128" i="2" s="1"/>
  <c r="L127" i="2" s="1"/>
  <c r="L123" i="2"/>
  <c r="L121" i="2"/>
  <c r="L114" i="2"/>
  <c r="L139" i="2" s="1"/>
  <c r="L82" i="2"/>
  <c r="L29" i="2"/>
  <c r="L10" i="2"/>
  <c r="L136" i="2" s="1"/>
  <c r="M24" i="4"/>
  <c r="M33" i="4" s="1"/>
  <c r="L24" i="4"/>
  <c r="L33" i="4" s="1"/>
  <c r="L15" i="4"/>
  <c r="L32" i="4" s="1"/>
  <c r="L13" i="4"/>
  <c r="L30" i="4" s="1"/>
  <c r="L8" i="4"/>
  <c r="L31" i="4" s="1"/>
  <c r="L241" i="3"/>
  <c r="L240" i="3"/>
  <c r="L239" i="3"/>
  <c r="L236" i="3"/>
  <c r="L235" i="3" s="1"/>
  <c r="L233" i="3"/>
  <c r="L249" i="3" s="1"/>
  <c r="L232" i="3"/>
  <c r="L227" i="3"/>
  <c r="L226" i="3"/>
  <c r="L225" i="3" s="1"/>
  <c r="L224" i="3"/>
  <c r="L223" i="3" s="1"/>
  <c r="L222" i="3"/>
  <c r="L221" i="3"/>
  <c r="L220" i="3"/>
  <c r="L219" i="3"/>
  <c r="L218" i="3"/>
  <c r="L217" i="3"/>
  <c r="L216" i="3"/>
  <c r="L215" i="3"/>
  <c r="L135" i="8" s="1"/>
  <c r="L213" i="3"/>
  <c r="L131" i="8" s="1"/>
  <c r="L130" i="8" s="1"/>
  <c r="L212" i="3"/>
  <c r="L129" i="8" s="1"/>
  <c r="L210" i="3"/>
  <c r="L209" i="3"/>
  <c r="L206" i="3"/>
  <c r="L122" i="8" s="1"/>
  <c r="L205" i="3"/>
  <c r="L204" i="3"/>
  <c r="L203" i="3"/>
  <c r="L118" i="8" s="1"/>
  <c r="L202" i="3"/>
  <c r="L201" i="3"/>
  <c r="L200" i="3"/>
  <c r="L199" i="3"/>
  <c r="L116" i="8" s="1"/>
  <c r="L197" i="3"/>
  <c r="L196" i="3" s="1"/>
  <c r="L195" i="3"/>
  <c r="L194" i="3"/>
  <c r="L193" i="3"/>
  <c r="L192" i="3"/>
  <c r="L191" i="3"/>
  <c r="L190" i="3"/>
  <c r="L105" i="8" s="1"/>
  <c r="L188" i="3"/>
  <c r="L101" i="8" s="1"/>
  <c r="L187" i="3"/>
  <c r="L186" i="3"/>
  <c r="L185" i="3"/>
  <c r="L184" i="3"/>
  <c r="L183" i="3"/>
  <c r="L182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91" i="8" s="1"/>
  <c r="L90" i="8" s="1"/>
  <c r="L156" i="3"/>
  <c r="L155" i="3"/>
  <c r="L154" i="3"/>
  <c r="L153" i="3"/>
  <c r="L85" i="8" s="1"/>
  <c r="L152" i="3"/>
  <c r="L84" i="8" s="1"/>
  <c r="L151" i="3"/>
  <c r="L150" i="3"/>
  <c r="L149" i="3"/>
  <c r="L148" i="3"/>
  <c r="L145" i="3"/>
  <c r="L144" i="3"/>
  <c r="L143" i="3"/>
  <c r="L142" i="3"/>
  <c r="L141" i="3"/>
  <c r="L138" i="3"/>
  <c r="L73" i="8" s="1"/>
  <c r="L137" i="3"/>
  <c r="L136" i="3"/>
  <c r="L135" i="3"/>
  <c r="L134" i="3"/>
  <c r="L71" i="8" s="1"/>
  <c r="L130" i="3"/>
  <c r="L129" i="3"/>
  <c r="L128" i="3"/>
  <c r="L127" i="3"/>
  <c r="L126" i="3"/>
  <c r="L125" i="3"/>
  <c r="L124" i="3"/>
  <c r="L123" i="3"/>
  <c r="L122" i="3"/>
  <c r="L121" i="3"/>
  <c r="L119" i="3"/>
  <c r="L118" i="3"/>
  <c r="L117" i="3"/>
  <c r="L116" i="3"/>
  <c r="L54" i="8"/>
  <c r="L50" i="8"/>
  <c r="L49" i="8" s="1"/>
  <c r="L48" i="8"/>
  <c r="L47" i="8" s="1"/>
  <c r="L43" i="8"/>
  <c r="L86" i="3"/>
  <c r="L39" i="8" s="1"/>
  <c r="L85" i="3"/>
  <c r="L84" i="3"/>
  <c r="L83" i="3"/>
  <c r="L82" i="3"/>
  <c r="L78" i="3"/>
  <c r="L77" i="3"/>
  <c r="L76" i="3"/>
  <c r="L75" i="3"/>
  <c r="L74" i="3"/>
  <c r="L73" i="3"/>
  <c r="L24" i="8" s="1"/>
  <c r="L72" i="3"/>
  <c r="L71" i="3"/>
  <c r="L70" i="3"/>
  <c r="L69" i="3"/>
  <c r="L68" i="3"/>
  <c r="L67" i="3"/>
  <c r="L66" i="3"/>
  <c r="L65" i="3"/>
  <c r="L64" i="3"/>
  <c r="L63" i="3"/>
  <c r="L61" i="3"/>
  <c r="L60" i="3"/>
  <c r="L59" i="3"/>
  <c r="L58" i="3"/>
  <c r="L57" i="3"/>
  <c r="L56" i="3"/>
  <c r="L55" i="3"/>
  <c r="L54" i="3"/>
  <c r="L13" i="8" s="1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5" i="3"/>
  <c r="L14" i="3"/>
  <c r="L13" i="3"/>
  <c r="L12" i="3"/>
  <c r="L11" i="3"/>
  <c r="J5" i="8"/>
  <c r="I5" i="8"/>
  <c r="H5" i="8"/>
  <c r="G5" i="8"/>
  <c r="I241" i="3"/>
  <c r="I240" i="3"/>
  <c r="I239" i="3"/>
  <c r="I236" i="3"/>
  <c r="I235" i="3" s="1"/>
  <c r="I233" i="3"/>
  <c r="I249" i="3" s="1"/>
  <c r="I232" i="3"/>
  <c r="I156" i="8" s="1"/>
  <c r="I155" i="8" s="1"/>
  <c r="I154" i="8" s="1"/>
  <c r="I229" i="3"/>
  <c r="I151" i="8" s="1"/>
  <c r="I150" i="8" s="1"/>
  <c r="I149" i="8" s="1"/>
  <c r="I148" i="8" s="1"/>
  <c r="I226" i="3"/>
  <c r="I147" i="8" s="1"/>
  <c r="I146" i="8" s="1"/>
  <c r="I145" i="8" s="1"/>
  <c r="I144" i="8" s="1"/>
  <c r="I224" i="3"/>
  <c r="I223" i="3" s="1"/>
  <c r="I222" i="3"/>
  <c r="I221" i="3"/>
  <c r="I220" i="3"/>
  <c r="I219" i="3"/>
  <c r="I137" i="8" s="1"/>
  <c r="I218" i="3"/>
  <c r="I217" i="3"/>
  <c r="I216" i="3"/>
  <c r="I215" i="3"/>
  <c r="I135" i="8" s="1"/>
  <c r="I213" i="3"/>
  <c r="I131" i="8" s="1"/>
  <c r="I130" i="8" s="1"/>
  <c r="I212" i="3"/>
  <c r="I129" i="8" s="1"/>
  <c r="I210" i="3"/>
  <c r="I128" i="8" s="1"/>
  <c r="I209" i="3"/>
  <c r="I206" i="3"/>
  <c r="I122" i="8" s="1"/>
  <c r="I205" i="3"/>
  <c r="I204" i="3"/>
  <c r="I203" i="3"/>
  <c r="I118" i="8" s="1"/>
  <c r="I202" i="3"/>
  <c r="I201" i="3"/>
  <c r="I200" i="3"/>
  <c r="I199" i="3"/>
  <c r="I197" i="3"/>
  <c r="I196" i="3" s="1"/>
  <c r="I195" i="3"/>
  <c r="I194" i="3"/>
  <c r="I193" i="3"/>
  <c r="I192" i="3"/>
  <c r="I191" i="3"/>
  <c r="I190" i="3"/>
  <c r="I105" i="8" s="1"/>
  <c r="I188" i="3"/>
  <c r="I101" i="8" s="1"/>
  <c r="I187" i="3"/>
  <c r="I186" i="3"/>
  <c r="I185" i="3"/>
  <c r="I184" i="3"/>
  <c r="I183" i="3"/>
  <c r="I182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91" i="8" s="1"/>
  <c r="I90" i="8" s="1"/>
  <c r="I156" i="3"/>
  <c r="I155" i="3"/>
  <c r="I154" i="3"/>
  <c r="I153" i="3"/>
  <c r="I85" i="8" s="1"/>
  <c r="I152" i="3"/>
  <c r="I84" i="8" s="1"/>
  <c r="I151" i="3"/>
  <c r="I150" i="3"/>
  <c r="I82" i="8" s="1"/>
  <c r="I149" i="3"/>
  <c r="I148" i="3"/>
  <c r="I147" i="3"/>
  <c r="I145" i="3"/>
  <c r="I144" i="3"/>
  <c r="I143" i="3"/>
  <c r="I142" i="3"/>
  <c r="I141" i="3"/>
  <c r="I138" i="3"/>
  <c r="I73" i="8" s="1"/>
  <c r="I137" i="3"/>
  <c r="I136" i="3"/>
  <c r="I135" i="3"/>
  <c r="I134" i="3"/>
  <c r="I71" i="8" s="1"/>
  <c r="I129" i="3"/>
  <c r="I128" i="3"/>
  <c r="I127" i="3"/>
  <c r="I126" i="3"/>
  <c r="I125" i="3"/>
  <c r="I124" i="3"/>
  <c r="I123" i="3"/>
  <c r="I122" i="3"/>
  <c r="I121" i="3"/>
  <c r="I119" i="3"/>
  <c r="I118" i="3"/>
  <c r="I117" i="3"/>
  <c r="I116" i="3"/>
  <c r="I112" i="3"/>
  <c r="I54" i="8" s="1"/>
  <c r="I111" i="3"/>
  <c r="I110" i="3"/>
  <c r="I107" i="3"/>
  <c r="I106" i="3"/>
  <c r="I105" i="3"/>
  <c r="I50" i="8" s="1"/>
  <c r="I49" i="8" s="1"/>
  <c r="I104" i="3"/>
  <c r="I48" i="8" s="1"/>
  <c r="I47" i="8" s="1"/>
  <c r="I103" i="3"/>
  <c r="I102" i="3"/>
  <c r="I101" i="3"/>
  <c r="I100" i="3"/>
  <c r="I99" i="3"/>
  <c r="I98" i="3"/>
  <c r="I97" i="3"/>
  <c r="I96" i="3"/>
  <c r="I95" i="3"/>
  <c r="I93" i="3"/>
  <c r="I92" i="3"/>
  <c r="I91" i="3"/>
  <c r="I90" i="3"/>
  <c r="I89" i="3"/>
  <c r="I88" i="3"/>
  <c r="I43" i="8" s="1"/>
  <c r="I86" i="3"/>
  <c r="I85" i="3"/>
  <c r="I84" i="3"/>
  <c r="I36" i="8" s="1"/>
  <c r="I83" i="3"/>
  <c r="I82" i="3"/>
  <c r="I78" i="3"/>
  <c r="I77" i="3"/>
  <c r="I76" i="3"/>
  <c r="I75" i="3"/>
  <c r="I74" i="3"/>
  <c r="I73" i="3"/>
  <c r="I24" i="8" s="1"/>
  <c r="I72" i="3"/>
  <c r="I71" i="3"/>
  <c r="I70" i="3"/>
  <c r="I69" i="3"/>
  <c r="I68" i="3"/>
  <c r="I67" i="3"/>
  <c r="I66" i="3"/>
  <c r="I65" i="3"/>
  <c r="I64" i="3"/>
  <c r="I63" i="3"/>
  <c r="I61" i="3"/>
  <c r="I60" i="3"/>
  <c r="I16" i="8" s="1"/>
  <c r="I15" i="8" s="1"/>
  <c r="I59" i="3"/>
  <c r="I58" i="3"/>
  <c r="I57" i="3"/>
  <c r="I56" i="3"/>
  <c r="I55" i="3"/>
  <c r="I54" i="3"/>
  <c r="I13" i="8" s="1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5" i="3"/>
  <c r="I14" i="3"/>
  <c r="I13" i="3"/>
  <c r="I12" i="3"/>
  <c r="I11" i="3"/>
  <c r="G241" i="3"/>
  <c r="G240" i="3"/>
  <c r="G239" i="3"/>
  <c r="G236" i="3"/>
  <c r="G162" i="8" s="1"/>
  <c r="G160" i="8" s="1"/>
  <c r="G159" i="8" s="1"/>
  <c r="G158" i="8" s="1"/>
  <c r="G233" i="3"/>
  <c r="G249" i="3" s="1"/>
  <c r="G232" i="3"/>
  <c r="G156" i="8" s="1"/>
  <c r="G155" i="8" s="1"/>
  <c r="G154" i="8" s="1"/>
  <c r="G229" i="3"/>
  <c r="G151" i="8" s="1"/>
  <c r="G150" i="8" s="1"/>
  <c r="G149" i="8" s="1"/>
  <c r="G148" i="8" s="1"/>
  <c r="G226" i="3"/>
  <c r="G147" i="8" s="1"/>
  <c r="G146" i="8" s="1"/>
  <c r="G145" i="8" s="1"/>
  <c r="G144" i="8" s="1"/>
  <c r="G224" i="3"/>
  <c r="G223" i="3" s="1"/>
  <c r="G222" i="3"/>
  <c r="G221" i="3"/>
  <c r="G139" i="8" s="1"/>
  <c r="G138" i="8" s="1"/>
  <c r="G220" i="3"/>
  <c r="G219" i="3"/>
  <c r="G218" i="3"/>
  <c r="G217" i="3"/>
  <c r="G216" i="3"/>
  <c r="G215" i="3"/>
  <c r="G135" i="8" s="1"/>
  <c r="G213" i="3"/>
  <c r="G131" i="8" s="1"/>
  <c r="G130" i="8" s="1"/>
  <c r="G212" i="3"/>
  <c r="G129" i="8" s="1"/>
  <c r="G210" i="3"/>
  <c r="G128" i="8" s="1"/>
  <c r="G209" i="3"/>
  <c r="G127" i="8" s="1"/>
  <c r="G206" i="3"/>
  <c r="G122" i="8" s="1"/>
  <c r="G205" i="3"/>
  <c r="G204" i="3"/>
  <c r="G203" i="3"/>
  <c r="G118" i="8" s="1"/>
  <c r="G202" i="3"/>
  <c r="G201" i="3"/>
  <c r="G200" i="3"/>
  <c r="G199" i="3"/>
  <c r="G116" i="8" s="1"/>
  <c r="G197" i="3"/>
  <c r="G196" i="3" s="1"/>
  <c r="G195" i="3"/>
  <c r="G194" i="3"/>
  <c r="G193" i="3"/>
  <c r="G192" i="3"/>
  <c r="G191" i="3"/>
  <c r="G190" i="3"/>
  <c r="G105" i="8" s="1"/>
  <c r="G188" i="3"/>
  <c r="G101" i="8" s="1"/>
  <c r="G187" i="3"/>
  <c r="G186" i="3"/>
  <c r="G185" i="3"/>
  <c r="G184" i="3"/>
  <c r="G183" i="3"/>
  <c r="G182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91" i="8" s="1"/>
  <c r="G90" i="8" s="1"/>
  <c r="G156" i="3"/>
  <c r="G155" i="3"/>
  <c r="G154" i="3"/>
  <c r="G153" i="3"/>
  <c r="G85" i="8" s="1"/>
  <c r="G152" i="3"/>
  <c r="G84" i="8" s="1"/>
  <c r="G151" i="3"/>
  <c r="G150" i="3"/>
  <c r="G149" i="3"/>
  <c r="G148" i="3"/>
  <c r="G147" i="3"/>
  <c r="G145" i="3"/>
  <c r="G144" i="3"/>
  <c r="G143" i="3"/>
  <c r="G142" i="3"/>
  <c r="G141" i="3"/>
  <c r="G138" i="3"/>
  <c r="G73" i="8" s="1"/>
  <c r="G137" i="3"/>
  <c r="G136" i="3"/>
  <c r="G135" i="3"/>
  <c r="G134" i="3"/>
  <c r="G71" i="8" s="1"/>
  <c r="G129" i="3"/>
  <c r="G128" i="3"/>
  <c r="G127" i="3"/>
  <c r="G126" i="3"/>
  <c r="G125" i="3"/>
  <c r="G124" i="3"/>
  <c r="G123" i="3"/>
  <c r="G122" i="3"/>
  <c r="G121" i="3"/>
  <c r="G119" i="3"/>
  <c r="G118" i="3"/>
  <c r="G117" i="3"/>
  <c r="G116" i="3"/>
  <c r="G112" i="3"/>
  <c r="G54" i="8" s="1"/>
  <c r="G111" i="3"/>
  <c r="G110" i="3"/>
  <c r="G107" i="3"/>
  <c r="G106" i="3"/>
  <c r="G105" i="3"/>
  <c r="G50" i="8" s="1"/>
  <c r="G49" i="8" s="1"/>
  <c r="G104" i="3"/>
  <c r="G48" i="8" s="1"/>
  <c r="G47" i="8" s="1"/>
  <c r="G103" i="3"/>
  <c r="G102" i="3"/>
  <c r="G101" i="3"/>
  <c r="G100" i="3"/>
  <c r="G99" i="3"/>
  <c r="G98" i="3"/>
  <c r="G97" i="3"/>
  <c r="G96" i="3"/>
  <c r="G95" i="3"/>
  <c r="G93" i="3"/>
  <c r="G92" i="3"/>
  <c r="G91" i="3"/>
  <c r="G90" i="3"/>
  <c r="G89" i="3"/>
  <c r="G88" i="3"/>
  <c r="G43" i="8" s="1"/>
  <c r="G86" i="3"/>
  <c r="G85" i="3"/>
  <c r="G84" i="3"/>
  <c r="G36" i="8" s="1"/>
  <c r="G83" i="3"/>
  <c r="G82" i="3"/>
  <c r="G78" i="3"/>
  <c r="G77" i="3"/>
  <c r="G76" i="3"/>
  <c r="G75" i="3"/>
  <c r="G74" i="3"/>
  <c r="G73" i="3"/>
  <c r="G24" i="8" s="1"/>
  <c r="G72" i="3"/>
  <c r="G71" i="3"/>
  <c r="G70" i="3"/>
  <c r="G69" i="3"/>
  <c r="G68" i="3"/>
  <c r="G67" i="3"/>
  <c r="G66" i="3"/>
  <c r="G65" i="3"/>
  <c r="G64" i="3"/>
  <c r="G63" i="3"/>
  <c r="G61" i="3"/>
  <c r="G60" i="3"/>
  <c r="G59" i="3"/>
  <c r="G58" i="3"/>
  <c r="G57" i="3"/>
  <c r="G56" i="3"/>
  <c r="G55" i="3"/>
  <c r="G54" i="3"/>
  <c r="G13" i="8" s="1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5" i="3"/>
  <c r="G14" i="3"/>
  <c r="G13" i="3"/>
  <c r="G12" i="3"/>
  <c r="G11" i="3"/>
  <c r="D5" i="8"/>
  <c r="E5" i="8"/>
  <c r="F5" i="8"/>
  <c r="M5" i="8" s="1"/>
  <c r="I32" i="4"/>
  <c r="I30" i="4"/>
  <c r="I24" i="4"/>
  <c r="I33" i="4" s="1"/>
  <c r="I15" i="4"/>
  <c r="I13" i="4"/>
  <c r="I8" i="4"/>
  <c r="G24" i="4"/>
  <c r="G33" i="4" s="1"/>
  <c r="H22" i="4"/>
  <c r="J22" i="4" s="1"/>
  <c r="H21" i="4"/>
  <c r="J21" i="4" s="1"/>
  <c r="H20" i="4"/>
  <c r="J20" i="4" s="1"/>
  <c r="H19" i="4"/>
  <c r="J19" i="4" s="1"/>
  <c r="G15" i="4"/>
  <c r="G32" i="4" s="1"/>
  <c r="G13" i="4"/>
  <c r="G30" i="4" s="1"/>
  <c r="G8" i="4"/>
  <c r="F25" i="4"/>
  <c r="H25" i="4" s="1"/>
  <c r="H24" i="4" s="1"/>
  <c r="H33" i="4" s="1"/>
  <c r="F23" i="4"/>
  <c r="H23" i="4" s="1"/>
  <c r="J23" i="4" s="1"/>
  <c r="F22" i="4"/>
  <c r="F21" i="4"/>
  <c r="F20" i="4"/>
  <c r="F19" i="4"/>
  <c r="F18" i="4"/>
  <c r="H18" i="4" s="1"/>
  <c r="J18" i="4" s="1"/>
  <c r="F17" i="4"/>
  <c r="H17" i="4" s="1"/>
  <c r="J17" i="4" s="1"/>
  <c r="F16" i="4"/>
  <c r="F14" i="4"/>
  <c r="H14" i="4" s="1"/>
  <c r="H13" i="4" s="1"/>
  <c r="H30" i="4" s="1"/>
  <c r="F12" i="4"/>
  <c r="H12" i="4" s="1"/>
  <c r="J12" i="4" s="1"/>
  <c r="F11" i="4"/>
  <c r="H11" i="4" s="1"/>
  <c r="J11" i="4" s="1"/>
  <c r="F10" i="4"/>
  <c r="H10" i="4" s="1"/>
  <c r="J10" i="4" s="1"/>
  <c r="F9" i="4"/>
  <c r="H9" i="4" s="1"/>
  <c r="J9" i="4" s="1"/>
  <c r="I129" i="2"/>
  <c r="I137" i="2" s="1"/>
  <c r="I123" i="2"/>
  <c r="I121" i="2"/>
  <c r="I114" i="2"/>
  <c r="I82" i="2"/>
  <c r="I75" i="2"/>
  <c r="I74" i="2"/>
  <c r="I55" i="2"/>
  <c r="I139" i="2" s="1"/>
  <c r="I29" i="2"/>
  <c r="I10" i="2"/>
  <c r="I9" i="2" s="1"/>
  <c r="G129" i="2"/>
  <c r="G128" i="2" s="1"/>
  <c r="G127" i="2" s="1"/>
  <c r="G123" i="2"/>
  <c r="G121" i="2"/>
  <c r="G114" i="2"/>
  <c r="G82" i="2"/>
  <c r="G75" i="2"/>
  <c r="G74" i="2"/>
  <c r="G55" i="2"/>
  <c r="G29" i="2"/>
  <c r="G28" i="2" s="1"/>
  <c r="G10" i="2"/>
  <c r="G136" i="2" s="1"/>
  <c r="F132" i="2"/>
  <c r="F131" i="2"/>
  <c r="M131" i="2" s="1"/>
  <c r="F130" i="2"/>
  <c r="F125" i="2"/>
  <c r="F124" i="2" s="1"/>
  <c r="F122" i="2"/>
  <c r="F120" i="2"/>
  <c r="M120" i="2" s="1"/>
  <c r="F119" i="2"/>
  <c r="F118" i="2"/>
  <c r="F117" i="2"/>
  <c r="F116" i="2"/>
  <c r="M116" i="2" s="1"/>
  <c r="F115" i="2"/>
  <c r="F113" i="2"/>
  <c r="M113" i="2" s="1"/>
  <c r="F112" i="2"/>
  <c r="F111" i="2"/>
  <c r="F110" i="2"/>
  <c r="M110" i="2" s="1"/>
  <c r="F108" i="2"/>
  <c r="F107" i="2"/>
  <c r="M107" i="2" s="1"/>
  <c r="F105" i="2"/>
  <c r="M105" i="2" s="1"/>
  <c r="F104" i="2"/>
  <c r="M104" i="2" s="1"/>
  <c r="F103" i="2"/>
  <c r="F102" i="2"/>
  <c r="M102" i="2" s="1"/>
  <c r="F101" i="2"/>
  <c r="M101" i="2" s="1"/>
  <c r="F100" i="2"/>
  <c r="M100" i="2" s="1"/>
  <c r="F99" i="2"/>
  <c r="F98" i="2"/>
  <c r="F97" i="2"/>
  <c r="M97" i="2" s="1"/>
  <c r="F96" i="2"/>
  <c r="F95" i="2"/>
  <c r="F94" i="2"/>
  <c r="M94" i="2" s="1"/>
  <c r="F93" i="2"/>
  <c r="M93" i="2" s="1"/>
  <c r="F92" i="2"/>
  <c r="M92" i="2" s="1"/>
  <c r="F91" i="2"/>
  <c r="F90" i="2"/>
  <c r="M90" i="2" s="1"/>
  <c r="F89" i="2"/>
  <c r="M89" i="2" s="1"/>
  <c r="F88" i="2"/>
  <c r="M88" i="2" s="1"/>
  <c r="F87" i="2"/>
  <c r="F86" i="2"/>
  <c r="F85" i="2"/>
  <c r="M85" i="2" s="1"/>
  <c r="F84" i="2"/>
  <c r="F83" i="2"/>
  <c r="F80" i="2"/>
  <c r="F79" i="2"/>
  <c r="F78" i="2"/>
  <c r="F77" i="2"/>
  <c r="F76" i="2"/>
  <c r="F72" i="2"/>
  <c r="F130" i="3" s="1"/>
  <c r="F71" i="2"/>
  <c r="F129" i="3" s="1"/>
  <c r="F70" i="2"/>
  <c r="F128" i="3" s="1"/>
  <c r="F69" i="2"/>
  <c r="F127" i="3" s="1"/>
  <c r="F68" i="2"/>
  <c r="F67" i="2"/>
  <c r="F125" i="3" s="1"/>
  <c r="F66" i="2"/>
  <c r="F65" i="2"/>
  <c r="F64" i="2"/>
  <c r="F63" i="2"/>
  <c r="F54" i="2"/>
  <c r="F52" i="2"/>
  <c r="F51" i="2"/>
  <c r="F49" i="2"/>
  <c r="F48" i="2"/>
  <c r="F47" i="2"/>
  <c r="F105" i="3" s="1"/>
  <c r="F46" i="2"/>
  <c r="F45" i="2"/>
  <c r="F44" i="2"/>
  <c r="F43" i="2"/>
  <c r="F42" i="2"/>
  <c r="F41" i="2"/>
  <c r="F40" i="2"/>
  <c r="F39" i="2"/>
  <c r="F38" i="2"/>
  <c r="F37" i="2"/>
  <c r="F35" i="2"/>
  <c r="F34" i="2"/>
  <c r="F33" i="2"/>
  <c r="F32" i="2"/>
  <c r="F31" i="2"/>
  <c r="F30" i="2"/>
  <c r="F26" i="2"/>
  <c r="F25" i="2"/>
  <c r="M25" i="2" s="1"/>
  <c r="F24" i="2"/>
  <c r="M24" i="2" s="1"/>
  <c r="F23" i="2"/>
  <c r="M23" i="2" s="1"/>
  <c r="F22" i="2"/>
  <c r="M22" i="2" s="1"/>
  <c r="F21" i="2"/>
  <c r="M21" i="2" s="1"/>
  <c r="F20" i="2"/>
  <c r="F19" i="2"/>
  <c r="F18" i="2"/>
  <c r="F17" i="2"/>
  <c r="F16" i="2"/>
  <c r="F15" i="2"/>
  <c r="F14" i="2"/>
  <c r="F13" i="2"/>
  <c r="M13" i="2" s="1"/>
  <c r="F12" i="2"/>
  <c r="M12" i="2" s="1"/>
  <c r="F11" i="2"/>
  <c r="M11" i="2" s="1"/>
  <c r="I127" i="1"/>
  <c r="I119" i="1"/>
  <c r="I115" i="1"/>
  <c r="I113" i="1"/>
  <c r="I125" i="1" s="1"/>
  <c r="I104" i="1"/>
  <c r="I128" i="1" s="1"/>
  <c r="I98" i="1"/>
  <c r="I88" i="1"/>
  <c r="I86" i="1"/>
  <c r="I69" i="1"/>
  <c r="I63" i="1"/>
  <c r="I10" i="1"/>
  <c r="I9" i="1" s="1"/>
  <c r="G127" i="1"/>
  <c r="G119" i="1"/>
  <c r="G118" i="1" s="1"/>
  <c r="G115" i="1"/>
  <c r="G113" i="1"/>
  <c r="G125" i="1" s="1"/>
  <c r="G104" i="1"/>
  <c r="G128" i="1" s="1"/>
  <c r="G98" i="1"/>
  <c r="G88" i="1"/>
  <c r="G86" i="1"/>
  <c r="G69" i="1"/>
  <c r="G63" i="1"/>
  <c r="G10" i="1"/>
  <c r="G9" i="1" s="1"/>
  <c r="F120" i="1"/>
  <c r="H120" i="1" s="1"/>
  <c r="F117" i="1"/>
  <c r="H117" i="1" s="1"/>
  <c r="H233" i="3" s="1"/>
  <c r="F116" i="1"/>
  <c r="H116" i="1" s="1"/>
  <c r="H232" i="3" s="1"/>
  <c r="H156" i="8" s="1"/>
  <c r="H155" i="8" s="1"/>
  <c r="H154" i="8" s="1"/>
  <c r="F114" i="1"/>
  <c r="H114" i="1" s="1"/>
  <c r="H224" i="3" s="1"/>
  <c r="F112" i="1"/>
  <c r="H112" i="1" s="1"/>
  <c r="J112" i="1" s="1"/>
  <c r="J222" i="3" s="1"/>
  <c r="F111" i="1"/>
  <c r="H111" i="1" s="1"/>
  <c r="F110" i="1"/>
  <c r="H110" i="1" s="1"/>
  <c r="F109" i="1"/>
  <c r="F108" i="1"/>
  <c r="H108" i="1" s="1"/>
  <c r="F107" i="1"/>
  <c r="H107" i="1" s="1"/>
  <c r="J107" i="1" s="1"/>
  <c r="J217" i="3" s="1"/>
  <c r="F106" i="1"/>
  <c r="H106" i="1" s="1"/>
  <c r="J106" i="1" s="1"/>
  <c r="J216" i="3" s="1"/>
  <c r="F105" i="1"/>
  <c r="H105" i="1" s="1"/>
  <c r="H215" i="3" s="1"/>
  <c r="H135" i="8" s="1"/>
  <c r="F103" i="1"/>
  <c r="H103" i="1" s="1"/>
  <c r="F102" i="1"/>
  <c r="F100" i="1"/>
  <c r="H100" i="1" s="1"/>
  <c r="H210" i="3" s="1"/>
  <c r="H128" i="8" s="1"/>
  <c r="F99" i="1"/>
  <c r="H99" i="1" s="1"/>
  <c r="J99" i="1" s="1"/>
  <c r="J209" i="3" s="1"/>
  <c r="F96" i="1"/>
  <c r="H96" i="1" s="1"/>
  <c r="J96" i="1" s="1"/>
  <c r="J206" i="3" s="1"/>
  <c r="J122" i="8" s="1"/>
  <c r="F95" i="1"/>
  <c r="H95" i="1" s="1"/>
  <c r="F94" i="1"/>
  <c r="H94" i="1" s="1"/>
  <c r="F93" i="1"/>
  <c r="H93" i="1" s="1"/>
  <c r="F92" i="1"/>
  <c r="H92" i="1" s="1"/>
  <c r="F91" i="1"/>
  <c r="H91" i="1" s="1"/>
  <c r="J91" i="1" s="1"/>
  <c r="J201" i="3" s="1"/>
  <c r="F90" i="1"/>
  <c r="H90" i="1" s="1"/>
  <c r="J90" i="1" s="1"/>
  <c r="J200" i="3" s="1"/>
  <c r="F89" i="1"/>
  <c r="H89" i="1" s="1"/>
  <c r="F87" i="1"/>
  <c r="H87" i="1" s="1"/>
  <c r="H197" i="3" s="1"/>
  <c r="F85" i="1"/>
  <c r="H85" i="1" s="1"/>
  <c r="F84" i="1"/>
  <c r="H84" i="1" s="1"/>
  <c r="F83" i="1"/>
  <c r="H83" i="1" s="1"/>
  <c r="J83" i="1" s="1"/>
  <c r="J154" i="3" s="1"/>
  <c r="F82" i="1"/>
  <c r="H82" i="1" s="1"/>
  <c r="J82" i="1" s="1"/>
  <c r="J153" i="3" s="1"/>
  <c r="J85" i="8" s="1"/>
  <c r="F81" i="1"/>
  <c r="H81" i="1" s="1"/>
  <c r="F79" i="1"/>
  <c r="H79" i="1" s="1"/>
  <c r="F78" i="1"/>
  <c r="H78" i="1" s="1"/>
  <c r="F77" i="1"/>
  <c r="H77" i="1" s="1"/>
  <c r="J77" i="1" s="1"/>
  <c r="J148" i="3" s="1"/>
  <c r="F74" i="1"/>
  <c r="H74" i="1" s="1"/>
  <c r="F73" i="1"/>
  <c r="H73" i="1" s="1"/>
  <c r="F72" i="1"/>
  <c r="H72" i="1" s="1"/>
  <c r="F71" i="1"/>
  <c r="H71" i="1" s="1"/>
  <c r="F70" i="1"/>
  <c r="H70" i="1" s="1"/>
  <c r="H141" i="3" s="1"/>
  <c r="F68" i="1"/>
  <c r="H68" i="1" s="1"/>
  <c r="F67" i="1"/>
  <c r="H67" i="1" s="1"/>
  <c r="F66" i="1"/>
  <c r="H66" i="1" s="1"/>
  <c r="F65" i="1"/>
  <c r="H65" i="1" s="1"/>
  <c r="F64" i="1"/>
  <c r="H64" i="1" s="1"/>
  <c r="H82" i="3" s="1"/>
  <c r="F61" i="1"/>
  <c r="H61" i="1" s="1"/>
  <c r="F60" i="1"/>
  <c r="H60" i="1" s="1"/>
  <c r="J60" i="1" s="1"/>
  <c r="J60" i="3" s="1"/>
  <c r="F59" i="1"/>
  <c r="H59" i="1" s="1"/>
  <c r="J59" i="1" s="1"/>
  <c r="J59" i="3" s="1"/>
  <c r="F58" i="1"/>
  <c r="H58" i="1" s="1"/>
  <c r="F57" i="1"/>
  <c r="H57" i="1" s="1"/>
  <c r="F56" i="1"/>
  <c r="H56" i="1" s="1"/>
  <c r="F55" i="1"/>
  <c r="H55" i="1" s="1"/>
  <c r="F54" i="1"/>
  <c r="H54" i="1" s="1"/>
  <c r="J54" i="1" s="1"/>
  <c r="J54" i="3" s="1"/>
  <c r="J13" i="8" s="1"/>
  <c r="F53" i="1"/>
  <c r="H53" i="1" s="1"/>
  <c r="J53" i="1" s="1"/>
  <c r="J53" i="3" s="1"/>
  <c r="F52" i="1"/>
  <c r="H52" i="1" s="1"/>
  <c r="F51" i="1"/>
  <c r="H51" i="1" s="1"/>
  <c r="F50" i="1"/>
  <c r="H50" i="1" s="1"/>
  <c r="F49" i="1"/>
  <c r="H49" i="1" s="1"/>
  <c r="F48" i="1"/>
  <c r="H48" i="1" s="1"/>
  <c r="J48" i="1" s="1"/>
  <c r="J48" i="3" s="1"/>
  <c r="F46" i="1"/>
  <c r="H46" i="1" s="1"/>
  <c r="F45" i="1"/>
  <c r="H45" i="1" s="1"/>
  <c r="F44" i="1"/>
  <c r="H44" i="1" s="1"/>
  <c r="F43" i="1"/>
  <c r="H43" i="1" s="1"/>
  <c r="F42" i="1"/>
  <c r="H42" i="1" s="1"/>
  <c r="J42" i="1" s="1"/>
  <c r="J42" i="3" s="1"/>
  <c r="F41" i="1"/>
  <c r="H41" i="1" s="1"/>
  <c r="J41" i="1" s="1"/>
  <c r="J41" i="3" s="1"/>
  <c r="F40" i="1"/>
  <c r="H40" i="1" s="1"/>
  <c r="F39" i="1"/>
  <c r="H39" i="1" s="1"/>
  <c r="F38" i="1"/>
  <c r="H38" i="1" s="1"/>
  <c r="F37" i="1"/>
  <c r="H37" i="1" s="1"/>
  <c r="F36" i="1"/>
  <c r="H36" i="1" s="1"/>
  <c r="J36" i="1" s="1"/>
  <c r="J36" i="3" s="1"/>
  <c r="F35" i="1"/>
  <c r="H35" i="1" s="1"/>
  <c r="J35" i="1" s="1"/>
  <c r="J35" i="3" s="1"/>
  <c r="F34" i="1"/>
  <c r="H34" i="1" s="1"/>
  <c r="F33" i="1"/>
  <c r="H33" i="1" s="1"/>
  <c r="F32" i="1"/>
  <c r="H32" i="1" s="1"/>
  <c r="F31" i="1"/>
  <c r="H31" i="1" s="1"/>
  <c r="F30" i="1"/>
  <c r="H30" i="1" s="1"/>
  <c r="J30" i="1" s="1"/>
  <c r="J30" i="3" s="1"/>
  <c r="F29" i="1"/>
  <c r="H29" i="1" s="1"/>
  <c r="J29" i="1" s="1"/>
  <c r="J29" i="3" s="1"/>
  <c r="F28" i="1"/>
  <c r="H28" i="1" s="1"/>
  <c r="F27" i="1"/>
  <c r="H27" i="1" s="1"/>
  <c r="F26" i="1"/>
  <c r="H26" i="1" s="1"/>
  <c r="F25" i="1"/>
  <c r="H25" i="1" s="1"/>
  <c r="F24" i="1"/>
  <c r="H24" i="1" s="1"/>
  <c r="J24" i="1" s="1"/>
  <c r="J24" i="3" s="1"/>
  <c r="F23" i="1"/>
  <c r="H23" i="1" s="1"/>
  <c r="J23" i="1" s="1"/>
  <c r="J23" i="3" s="1"/>
  <c r="F22" i="1"/>
  <c r="H22" i="1" s="1"/>
  <c r="F21" i="1"/>
  <c r="H21" i="1" s="1"/>
  <c r="F20" i="1"/>
  <c r="H20" i="1" s="1"/>
  <c r="J18" i="1"/>
  <c r="J18" i="3" s="1"/>
  <c r="J17" i="1"/>
  <c r="J17" i="3" s="1"/>
  <c r="F15" i="1"/>
  <c r="H15" i="1" s="1"/>
  <c r="F14" i="1"/>
  <c r="H14" i="1" s="1"/>
  <c r="F13" i="1"/>
  <c r="H13" i="1" s="1"/>
  <c r="J13" i="1" s="1"/>
  <c r="J13" i="3" s="1"/>
  <c r="F12" i="1"/>
  <c r="H12" i="1" s="1"/>
  <c r="J12" i="1" s="1"/>
  <c r="J12" i="3" s="1"/>
  <c r="F11" i="1"/>
  <c r="H11" i="1" s="1"/>
  <c r="H11" i="3" s="1"/>
  <c r="H16" i="4" l="1"/>
  <c r="H109" i="1"/>
  <c r="H102" i="1"/>
  <c r="I81" i="2"/>
  <c r="G72" i="8"/>
  <c r="L72" i="8"/>
  <c r="M97" i="3"/>
  <c r="M110" i="3"/>
  <c r="M95" i="3"/>
  <c r="M100" i="3"/>
  <c r="M101" i="3"/>
  <c r="M89" i="3"/>
  <c r="M102" i="3"/>
  <c r="M91" i="3"/>
  <c r="M104" i="3"/>
  <c r="M92" i="3"/>
  <c r="M105" i="3"/>
  <c r="I28" i="2"/>
  <c r="I72" i="8"/>
  <c r="I70" i="8" s="1"/>
  <c r="I69" i="8" s="1"/>
  <c r="I68" i="8" s="1"/>
  <c r="I67" i="8" s="1"/>
  <c r="L231" i="3"/>
  <c r="H122" i="2"/>
  <c r="M122" i="2"/>
  <c r="M121" i="2" s="1"/>
  <c r="G81" i="2"/>
  <c r="M125" i="2"/>
  <c r="M124" i="2" s="1"/>
  <c r="H130" i="2"/>
  <c r="M130" i="2"/>
  <c r="H131" i="2"/>
  <c r="H240" i="3" s="1"/>
  <c r="G106" i="8"/>
  <c r="G104" i="8" s="1"/>
  <c r="G103" i="8" s="1"/>
  <c r="I168" i="8"/>
  <c r="L137" i="2"/>
  <c r="L39" i="4" s="1"/>
  <c r="H11" i="2"/>
  <c r="H63" i="3" s="1"/>
  <c r="H116" i="2"/>
  <c r="H191" i="3" s="1"/>
  <c r="M68" i="2"/>
  <c r="F126" i="3"/>
  <c r="H115" i="2"/>
  <c r="M115" i="2"/>
  <c r="M76" i="2"/>
  <c r="F75" i="2"/>
  <c r="F74" i="2" s="1"/>
  <c r="H117" i="2"/>
  <c r="J117" i="2" s="1"/>
  <c r="J192" i="3" s="1"/>
  <c r="M117" i="2"/>
  <c r="H118" i="2"/>
  <c r="M118" i="2"/>
  <c r="H63" i="2"/>
  <c r="H121" i="3" s="1"/>
  <c r="F121" i="3"/>
  <c r="H119" i="2"/>
  <c r="M119" i="2"/>
  <c r="L113" i="3"/>
  <c r="H90" i="2"/>
  <c r="H165" i="3" s="1"/>
  <c r="M66" i="2"/>
  <c r="F124" i="3"/>
  <c r="H92" i="2"/>
  <c r="J92" i="2" s="1"/>
  <c r="J167" i="3" s="1"/>
  <c r="H113" i="2"/>
  <c r="J113" i="2" s="1"/>
  <c r="J188" i="3" s="1"/>
  <c r="J101" i="8" s="1"/>
  <c r="H120" i="2"/>
  <c r="J120" i="2" s="1"/>
  <c r="J195" i="3" s="1"/>
  <c r="M64" i="2"/>
  <c r="F122" i="3"/>
  <c r="M65" i="2"/>
  <c r="F123" i="3"/>
  <c r="F55" i="2"/>
  <c r="L132" i="3"/>
  <c r="M63" i="2"/>
  <c r="H64" i="2"/>
  <c r="H122" i="3" s="1"/>
  <c r="I78" i="8"/>
  <c r="M38" i="2"/>
  <c r="M96" i="3"/>
  <c r="M108" i="3"/>
  <c r="M48" i="2"/>
  <c r="M106" i="3"/>
  <c r="M40" i="2"/>
  <c r="M98" i="3"/>
  <c r="M52" i="2"/>
  <c r="M111" i="3"/>
  <c r="M35" i="2"/>
  <c r="M93" i="3"/>
  <c r="M49" i="2"/>
  <c r="M107" i="3"/>
  <c r="M41" i="2"/>
  <c r="M99" i="3"/>
  <c r="M54" i="2"/>
  <c r="M32" i="2"/>
  <c r="M90" i="3"/>
  <c r="M45" i="2"/>
  <c r="M103" i="3"/>
  <c r="L28" i="2"/>
  <c r="L41" i="4"/>
  <c r="L133" i="3"/>
  <c r="I22" i="8"/>
  <c r="I39" i="8"/>
  <c r="I38" i="8" s="1"/>
  <c r="I63" i="8"/>
  <c r="M37" i="2"/>
  <c r="G46" i="8"/>
  <c r="G27" i="8"/>
  <c r="G23" i="8" s="1"/>
  <c r="H37" i="2"/>
  <c r="J37" i="2" s="1"/>
  <c r="J95" i="3" s="1"/>
  <c r="H38" i="2"/>
  <c r="J38" i="2" s="1"/>
  <c r="J96" i="3" s="1"/>
  <c r="L128" i="1"/>
  <c r="M104" i="1"/>
  <c r="M128" i="1" s="1"/>
  <c r="H125" i="2"/>
  <c r="H124" i="2" s="1"/>
  <c r="H132" i="2"/>
  <c r="M132" i="2"/>
  <c r="M129" i="2" s="1"/>
  <c r="M137" i="2" s="1"/>
  <c r="M126" i="1"/>
  <c r="L46" i="8"/>
  <c r="L168" i="8"/>
  <c r="G29" i="8"/>
  <c r="G28" i="8" s="1"/>
  <c r="L45" i="8"/>
  <c r="L108" i="8"/>
  <c r="L107" i="8" s="1"/>
  <c r="L22" i="8"/>
  <c r="L63" i="8"/>
  <c r="L95" i="8"/>
  <c r="H14" i="2"/>
  <c r="M14" i="2"/>
  <c r="H87" i="2"/>
  <c r="H162" i="3" s="1"/>
  <c r="M87" i="2"/>
  <c r="H58" i="2"/>
  <c r="J58" i="2" s="1"/>
  <c r="J116" i="3" s="1"/>
  <c r="H71" i="2"/>
  <c r="M71" i="2"/>
  <c r="H16" i="2"/>
  <c r="H68" i="3" s="1"/>
  <c r="M16" i="2"/>
  <c r="H31" i="2"/>
  <c r="H89" i="3" s="1"/>
  <c r="M31" i="2"/>
  <c r="H44" i="2"/>
  <c r="M44" i="2"/>
  <c r="H59" i="2"/>
  <c r="H117" i="3" s="1"/>
  <c r="H72" i="2"/>
  <c r="M72" i="2"/>
  <c r="H12" i="2"/>
  <c r="H64" i="3" s="1"/>
  <c r="H20" i="8" s="1"/>
  <c r="H40" i="2"/>
  <c r="H98" i="3" s="1"/>
  <c r="H65" i="2"/>
  <c r="H93" i="2"/>
  <c r="I95" i="8"/>
  <c r="H17" i="2"/>
  <c r="H69" i="3" s="1"/>
  <c r="M17" i="2"/>
  <c r="H60" i="2"/>
  <c r="H13" i="2"/>
  <c r="H65" i="3" s="1"/>
  <c r="H41" i="2"/>
  <c r="H99" i="3" s="1"/>
  <c r="H66" i="2"/>
  <c r="H94" i="2"/>
  <c r="H169" i="3" s="1"/>
  <c r="H18" i="2"/>
  <c r="H70" i="3" s="1"/>
  <c r="M18" i="2"/>
  <c r="H33" i="2"/>
  <c r="H91" i="3" s="1"/>
  <c r="M33" i="2"/>
  <c r="H46" i="2"/>
  <c r="H104" i="3" s="1"/>
  <c r="H48" i="8" s="1"/>
  <c r="H47" i="8" s="1"/>
  <c r="M46" i="2"/>
  <c r="H91" i="2"/>
  <c r="M91" i="2"/>
  <c r="H103" i="2"/>
  <c r="M103" i="2"/>
  <c r="H21" i="2"/>
  <c r="J21" i="2" s="1"/>
  <c r="J73" i="3" s="1"/>
  <c r="J24" i="8" s="1"/>
  <c r="H45" i="2"/>
  <c r="H103" i="3" s="1"/>
  <c r="H68" i="2"/>
  <c r="H97" i="2"/>
  <c r="J97" i="2" s="1"/>
  <c r="J172" i="3" s="1"/>
  <c r="H70" i="2"/>
  <c r="H128" i="3" s="1"/>
  <c r="M70" i="2"/>
  <c r="H15" i="2"/>
  <c r="H67" i="3" s="1"/>
  <c r="M15" i="2"/>
  <c r="H19" i="2"/>
  <c r="H71" i="3" s="1"/>
  <c r="M19" i="2"/>
  <c r="H34" i="2"/>
  <c r="M34" i="2"/>
  <c r="H47" i="2"/>
  <c r="H105" i="3" s="1"/>
  <c r="H50" i="8" s="1"/>
  <c r="H49" i="8" s="1"/>
  <c r="M47" i="2"/>
  <c r="H22" i="2"/>
  <c r="H74" i="3" s="1"/>
  <c r="H48" i="2"/>
  <c r="H106" i="3" s="1"/>
  <c r="H100" i="2"/>
  <c r="J100" i="2" s="1"/>
  <c r="J175" i="3" s="1"/>
  <c r="H26" i="2"/>
  <c r="H78" i="3" s="1"/>
  <c r="M26" i="2"/>
  <c r="H43" i="2"/>
  <c r="M43" i="2"/>
  <c r="H20" i="2"/>
  <c r="J20" i="2" s="1"/>
  <c r="J72" i="3" s="1"/>
  <c r="M20" i="2"/>
  <c r="H23" i="2"/>
  <c r="H75" i="3" s="1"/>
  <c r="H49" i="2"/>
  <c r="J49" i="2" s="1"/>
  <c r="J107" i="3" s="1"/>
  <c r="H101" i="2"/>
  <c r="G22" i="8"/>
  <c r="I20" i="8"/>
  <c r="H99" i="2"/>
  <c r="M99" i="2"/>
  <c r="H24" i="2"/>
  <c r="H76" i="3" s="1"/>
  <c r="H76" i="2"/>
  <c r="H134" i="3" s="1"/>
  <c r="H71" i="8" s="1"/>
  <c r="H102" i="2"/>
  <c r="H177" i="3" s="1"/>
  <c r="H83" i="2"/>
  <c r="H158" i="3" s="1"/>
  <c r="H91" i="8" s="1"/>
  <c r="H90" i="8" s="1"/>
  <c r="M83" i="2"/>
  <c r="H95" i="2"/>
  <c r="H170" i="3" s="1"/>
  <c r="M95" i="2"/>
  <c r="H108" i="2"/>
  <c r="H183" i="3" s="1"/>
  <c r="M108" i="2"/>
  <c r="H25" i="2"/>
  <c r="H77" i="3" s="1"/>
  <c r="H52" i="2"/>
  <c r="H111" i="3" s="1"/>
  <c r="H104" i="2"/>
  <c r="J104" i="2" s="1"/>
  <c r="J179" i="3" s="1"/>
  <c r="H42" i="2"/>
  <c r="H100" i="3" s="1"/>
  <c r="M42" i="2"/>
  <c r="H39" i="2"/>
  <c r="H97" i="3" s="1"/>
  <c r="M39" i="2"/>
  <c r="H51" i="2"/>
  <c r="H110" i="3" s="1"/>
  <c r="M51" i="2"/>
  <c r="H67" i="2"/>
  <c r="J67" i="2" s="1"/>
  <c r="J125" i="3" s="1"/>
  <c r="M67" i="2"/>
  <c r="H84" i="2"/>
  <c r="M84" i="2"/>
  <c r="H96" i="2"/>
  <c r="M96" i="2"/>
  <c r="H54" i="2"/>
  <c r="H112" i="3" s="1"/>
  <c r="H54" i="8" s="1"/>
  <c r="H85" i="2"/>
  <c r="J85" i="2" s="1"/>
  <c r="J160" i="3" s="1"/>
  <c r="H105" i="2"/>
  <c r="H111" i="2"/>
  <c r="H186" i="3" s="1"/>
  <c r="M111" i="2"/>
  <c r="H32" i="2"/>
  <c r="H90" i="3" s="1"/>
  <c r="H88" i="2"/>
  <c r="H163" i="3" s="1"/>
  <c r="H107" i="2"/>
  <c r="H182" i="3" s="1"/>
  <c r="H57" i="2"/>
  <c r="M57" i="2"/>
  <c r="H30" i="2"/>
  <c r="M30" i="2"/>
  <c r="H69" i="2"/>
  <c r="H127" i="3" s="1"/>
  <c r="M69" i="2"/>
  <c r="H86" i="2"/>
  <c r="M86" i="2"/>
  <c r="H98" i="2"/>
  <c r="J98" i="2" s="1"/>
  <c r="J173" i="3" s="1"/>
  <c r="M98" i="2"/>
  <c r="H112" i="2"/>
  <c r="J112" i="2" s="1"/>
  <c r="J187" i="3" s="1"/>
  <c r="M112" i="2"/>
  <c r="H35" i="2"/>
  <c r="H93" i="3" s="1"/>
  <c r="H61" i="2"/>
  <c r="H119" i="3" s="1"/>
  <c r="H89" i="2"/>
  <c r="H164" i="3" s="1"/>
  <c r="H110" i="2"/>
  <c r="J110" i="2" s="1"/>
  <c r="J185" i="3" s="1"/>
  <c r="L27" i="8"/>
  <c r="L23" i="8" s="1"/>
  <c r="H80" i="2"/>
  <c r="J80" i="2" s="1"/>
  <c r="J138" i="3" s="1"/>
  <c r="J73" i="8" s="1"/>
  <c r="M80" i="2"/>
  <c r="H79" i="2"/>
  <c r="H137" i="3" s="1"/>
  <c r="M79" i="2"/>
  <c r="H78" i="2"/>
  <c r="H136" i="3" s="1"/>
  <c r="M78" i="2"/>
  <c r="H77" i="2"/>
  <c r="M77" i="2"/>
  <c r="L62" i="3"/>
  <c r="L251" i="3" s="1"/>
  <c r="L117" i="8"/>
  <c r="L115" i="8" s="1"/>
  <c r="G59" i="8"/>
  <c r="G57" i="8" s="1"/>
  <c r="G63" i="8"/>
  <c r="L100" i="8"/>
  <c r="L99" i="8" s="1"/>
  <c r="L98" i="8" s="1"/>
  <c r="L96" i="8"/>
  <c r="L61" i="8"/>
  <c r="G53" i="8"/>
  <c r="G52" i="8" s="1"/>
  <c r="G51" i="8" s="1"/>
  <c r="L20" i="8"/>
  <c r="L29" i="8"/>
  <c r="L28" i="8" s="1"/>
  <c r="L189" i="3"/>
  <c r="I27" i="8"/>
  <c r="I23" i="8" s="1"/>
  <c r="L53" i="8"/>
  <c r="L52" i="8" s="1"/>
  <c r="L51" i="8" s="1"/>
  <c r="L62" i="8"/>
  <c r="I139" i="8"/>
  <c r="I138" i="8" s="1"/>
  <c r="L136" i="8"/>
  <c r="I46" i="8"/>
  <c r="L238" i="3"/>
  <c r="L237" i="3" s="1"/>
  <c r="L234" i="3" s="1"/>
  <c r="L70" i="8"/>
  <c r="L69" i="8" s="1"/>
  <c r="L68" i="8" s="1"/>
  <c r="L67" i="8" s="1"/>
  <c r="G62" i="8"/>
  <c r="I44" i="8"/>
  <c r="I61" i="8"/>
  <c r="I96" i="8"/>
  <c r="I97" i="8"/>
  <c r="L147" i="8"/>
  <c r="L146" i="8" s="1"/>
  <c r="L145" i="8" s="1"/>
  <c r="L144" i="8" s="1"/>
  <c r="G225" i="3"/>
  <c r="L38" i="8"/>
  <c r="L149" i="8"/>
  <c r="L148" i="8" s="1"/>
  <c r="G95" i="8"/>
  <c r="G228" i="3"/>
  <c r="G227" i="3" s="1"/>
  <c r="G238" i="3"/>
  <c r="G252" i="3" s="1"/>
  <c r="G44" i="8"/>
  <c r="I189" i="3"/>
  <c r="L169" i="8"/>
  <c r="L21" i="8"/>
  <c r="G20" i="8"/>
  <c r="I45" i="8"/>
  <c r="G80" i="8"/>
  <c r="I87" i="8"/>
  <c r="I86" i="8" s="1"/>
  <c r="I108" i="8"/>
  <c r="I107" i="8" s="1"/>
  <c r="L157" i="3"/>
  <c r="G21" i="8"/>
  <c r="G45" i="8"/>
  <c r="G168" i="8"/>
  <c r="I100" i="8"/>
  <c r="I99" i="8" s="1"/>
  <c r="I98" i="8" s="1"/>
  <c r="L106" i="8"/>
  <c r="L104" i="8" s="1"/>
  <c r="L103" i="8" s="1"/>
  <c r="I80" i="8"/>
  <c r="I117" i="8"/>
  <c r="L33" i="8"/>
  <c r="L139" i="8"/>
  <c r="L138" i="8" s="1"/>
  <c r="H17" i="3"/>
  <c r="I79" i="8"/>
  <c r="L81" i="8"/>
  <c r="L137" i="8"/>
  <c r="G82" i="8"/>
  <c r="G81" i="8" s="1"/>
  <c r="L157" i="8"/>
  <c r="L177" i="8" s="1"/>
  <c r="M177" i="8" s="1"/>
  <c r="L120" i="8"/>
  <c r="L119" i="8" s="1"/>
  <c r="L162" i="8"/>
  <c r="L160" i="8" s="1"/>
  <c r="L159" i="8" s="1"/>
  <c r="L158" i="8" s="1"/>
  <c r="L14" i="8"/>
  <c r="L87" i="8"/>
  <c r="L86" i="8" s="1"/>
  <c r="L126" i="1"/>
  <c r="G79" i="8"/>
  <c r="H60" i="3"/>
  <c r="L112" i="8"/>
  <c r="L111" i="8" s="1"/>
  <c r="L110" i="8" s="1"/>
  <c r="L109" i="8" s="1"/>
  <c r="H24" i="3"/>
  <c r="I120" i="8"/>
  <c r="I119" i="8" s="1"/>
  <c r="M124" i="1"/>
  <c r="G39" i="8"/>
  <c r="G38" i="8" s="1"/>
  <c r="G120" i="8"/>
  <c r="G119" i="8" s="1"/>
  <c r="G137" i="8"/>
  <c r="G235" i="3"/>
  <c r="I11" i="8"/>
  <c r="L156" i="8"/>
  <c r="L155" i="8" s="1"/>
  <c r="L154" i="8" s="1"/>
  <c r="G87" i="8"/>
  <c r="G86" i="8" s="1"/>
  <c r="H18" i="3"/>
  <c r="H209" i="3"/>
  <c r="H127" i="8" s="1"/>
  <c r="I231" i="3"/>
  <c r="I157" i="8"/>
  <c r="I177" i="8" s="1"/>
  <c r="G10" i="8"/>
  <c r="H42" i="3"/>
  <c r="H53" i="3"/>
  <c r="I10" i="8"/>
  <c r="I198" i="3"/>
  <c r="I162" i="8"/>
  <c r="I160" i="8" s="1"/>
  <c r="I159" i="8" s="1"/>
  <c r="I158" i="8" s="1"/>
  <c r="L208" i="3"/>
  <c r="H148" i="3"/>
  <c r="G117" i="8"/>
  <c r="G115" i="8" s="1"/>
  <c r="L143" i="8"/>
  <c r="L142" i="8" s="1"/>
  <c r="L141" i="8" s="1"/>
  <c r="L140" i="8" s="1"/>
  <c r="L175" i="8" s="1"/>
  <c r="M175" i="8" s="1"/>
  <c r="H54" i="3"/>
  <c r="H13" i="8" s="1"/>
  <c r="H13" i="3"/>
  <c r="G14" i="8"/>
  <c r="H200" i="3"/>
  <c r="L127" i="8"/>
  <c r="L126" i="8" s="1"/>
  <c r="L125" i="8" s="1"/>
  <c r="L124" i="8" s="1"/>
  <c r="L11" i="8"/>
  <c r="L12" i="8"/>
  <c r="L16" i="8"/>
  <c r="L10" i="8"/>
  <c r="L9" i="1"/>
  <c r="G28" i="4"/>
  <c r="M23" i="4"/>
  <c r="M17" i="4"/>
  <c r="M16" i="4"/>
  <c r="M14" i="4"/>
  <c r="M13" i="4" s="1"/>
  <c r="M30" i="4" s="1"/>
  <c r="J14" i="4"/>
  <c r="J13" i="4" s="1"/>
  <c r="J30" i="4" s="1"/>
  <c r="M10" i="4"/>
  <c r="M8" i="4" s="1"/>
  <c r="M12" i="4"/>
  <c r="M9" i="4"/>
  <c r="L214" i="3"/>
  <c r="L250" i="3" s="1"/>
  <c r="L198" i="3"/>
  <c r="L81" i="3"/>
  <c r="L10" i="3"/>
  <c r="L248" i="3" s="1"/>
  <c r="L87" i="3"/>
  <c r="L9" i="2"/>
  <c r="L28" i="4"/>
  <c r="L124" i="1"/>
  <c r="L38" i="4"/>
  <c r="L34" i="4"/>
  <c r="L81" i="2"/>
  <c r="L138" i="2"/>
  <c r="L40" i="4" s="1"/>
  <c r="L147" i="3"/>
  <c r="L97" i="1"/>
  <c r="L62" i="1" s="1"/>
  <c r="L247" i="3"/>
  <c r="H118" i="3"/>
  <c r="J60" i="2"/>
  <c r="J118" i="3" s="1"/>
  <c r="H166" i="3"/>
  <c r="J91" i="2"/>
  <c r="J166" i="3" s="1"/>
  <c r="J103" i="2"/>
  <c r="J178" i="3" s="1"/>
  <c r="H178" i="3"/>
  <c r="H92" i="3"/>
  <c r="J34" i="2"/>
  <c r="J92" i="3" s="1"/>
  <c r="H194" i="3"/>
  <c r="J119" i="2"/>
  <c r="J194" i="3" s="1"/>
  <c r="H121" i="2"/>
  <c r="J122" i="2"/>
  <c r="H226" i="3"/>
  <c r="H159" i="3"/>
  <c r="J84" i="2"/>
  <c r="J159" i="3" s="1"/>
  <c r="H171" i="3"/>
  <c r="J96" i="2"/>
  <c r="J171" i="3" s="1"/>
  <c r="H239" i="3"/>
  <c r="J130" i="2"/>
  <c r="H223" i="3"/>
  <c r="H143" i="8"/>
  <c r="H142" i="8" s="1"/>
  <c r="H141" i="8" s="1"/>
  <c r="H140" i="8" s="1"/>
  <c r="H175" i="8" s="1"/>
  <c r="J111" i="2"/>
  <c r="J186" i="3" s="1"/>
  <c r="H161" i="3"/>
  <c r="J86" i="2"/>
  <c r="J99" i="2"/>
  <c r="J174" i="3" s="1"/>
  <c r="H174" i="3"/>
  <c r="J30" i="2"/>
  <c r="J88" i="3" s="1"/>
  <c r="H88" i="3"/>
  <c r="H43" i="8" s="1"/>
  <c r="H116" i="3"/>
  <c r="H190" i="3"/>
  <c r="H105" i="8" s="1"/>
  <c r="J115" i="2"/>
  <c r="J14" i="2"/>
  <c r="J66" i="3" s="1"/>
  <c r="H66" i="3"/>
  <c r="J15" i="2"/>
  <c r="J67" i="3" s="1"/>
  <c r="H101" i="3"/>
  <c r="J43" i="2"/>
  <c r="J101" i="3" s="1"/>
  <c r="H129" i="3"/>
  <c r="J71" i="2"/>
  <c r="J129" i="3" s="1"/>
  <c r="H102" i="3"/>
  <c r="J44" i="2"/>
  <c r="J102" i="3" s="1"/>
  <c r="J49" i="1"/>
  <c r="J49" i="3" s="1"/>
  <c r="H49" i="3"/>
  <c r="H8" i="4"/>
  <c r="H160" i="3"/>
  <c r="H222" i="3"/>
  <c r="I113" i="3"/>
  <c r="I59" i="8"/>
  <c r="I57" i="8" s="1"/>
  <c r="J22" i="1"/>
  <c r="J22" i="3" s="1"/>
  <c r="H22" i="3"/>
  <c r="J74" i="1"/>
  <c r="J145" i="3" s="1"/>
  <c r="H145" i="3"/>
  <c r="J61" i="1"/>
  <c r="J61" i="3" s="1"/>
  <c r="J16" i="8" s="1"/>
  <c r="J15" i="8" s="1"/>
  <c r="H61" i="3"/>
  <c r="J78" i="1"/>
  <c r="J149" i="3" s="1"/>
  <c r="H149" i="3"/>
  <c r="J93" i="1"/>
  <c r="J203" i="3" s="1"/>
  <c r="J118" i="8" s="1"/>
  <c r="H203" i="3"/>
  <c r="H118" i="8" s="1"/>
  <c r="J109" i="1"/>
  <c r="J219" i="3" s="1"/>
  <c r="H219" i="3"/>
  <c r="J102" i="2"/>
  <c r="J177" i="3" s="1"/>
  <c r="H35" i="3"/>
  <c r="H95" i="3"/>
  <c r="H138" i="3"/>
  <c r="H73" i="8" s="1"/>
  <c r="J25" i="1"/>
  <c r="J25" i="3" s="1"/>
  <c r="H25" i="3"/>
  <c r="J37" i="1"/>
  <c r="J37" i="3" s="1"/>
  <c r="H37" i="3"/>
  <c r="J50" i="1"/>
  <c r="J50" i="3" s="1"/>
  <c r="H50" i="3"/>
  <c r="J79" i="1"/>
  <c r="J150" i="3" s="1"/>
  <c r="H150" i="3"/>
  <c r="J94" i="1"/>
  <c r="J204" i="3" s="1"/>
  <c r="H204" i="3"/>
  <c r="J8" i="4"/>
  <c r="J31" i="4" s="1"/>
  <c r="G11" i="8"/>
  <c r="G61" i="8"/>
  <c r="G78" i="8"/>
  <c r="G96" i="8"/>
  <c r="H15" i="4"/>
  <c r="H32" i="4" s="1"/>
  <c r="H179" i="3"/>
  <c r="H201" i="3"/>
  <c r="J89" i="2"/>
  <c r="J164" i="3" s="1"/>
  <c r="J105" i="2"/>
  <c r="G136" i="8"/>
  <c r="G134" i="8" s="1"/>
  <c r="G133" i="8" s="1"/>
  <c r="G132" i="8" s="1"/>
  <c r="G178" i="8" s="1"/>
  <c r="H175" i="3"/>
  <c r="I138" i="2"/>
  <c r="I40" i="4" s="1"/>
  <c r="J38" i="1"/>
  <c r="J38" i="3" s="1"/>
  <c r="H38" i="3"/>
  <c r="J65" i="1"/>
  <c r="J83" i="3" s="1"/>
  <c r="H83" i="3"/>
  <c r="J27" i="1"/>
  <c r="J27" i="3" s="1"/>
  <c r="H27" i="3"/>
  <c r="J52" i="1"/>
  <c r="J52" i="3" s="1"/>
  <c r="H52" i="3"/>
  <c r="J66" i="1"/>
  <c r="J84" i="3" s="1"/>
  <c r="J36" i="8" s="1"/>
  <c r="H84" i="3"/>
  <c r="H36" i="8" s="1"/>
  <c r="J90" i="2"/>
  <c r="J165" i="3" s="1"/>
  <c r="J125" i="2"/>
  <c r="J124" i="2" s="1"/>
  <c r="H29" i="3"/>
  <c r="H153" i="3"/>
  <c r="H85" i="8" s="1"/>
  <c r="G100" i="8"/>
  <c r="G99" i="8" s="1"/>
  <c r="G98" i="8" s="1"/>
  <c r="H216" i="3"/>
  <c r="J34" i="1"/>
  <c r="J34" i="3" s="1"/>
  <c r="H34" i="3"/>
  <c r="J26" i="1"/>
  <c r="J26" i="3" s="1"/>
  <c r="H26" i="3"/>
  <c r="J95" i="1"/>
  <c r="J205" i="3" s="1"/>
  <c r="H205" i="3"/>
  <c r="H36" i="3"/>
  <c r="J15" i="1"/>
  <c r="J15" i="3" s="1"/>
  <c r="H15" i="3"/>
  <c r="J110" i="1"/>
  <c r="J220" i="3" s="1"/>
  <c r="H220" i="3"/>
  <c r="J67" i="1"/>
  <c r="J85" i="3" s="1"/>
  <c r="H85" i="3"/>
  <c r="J127" i="8"/>
  <c r="J68" i="1"/>
  <c r="J86" i="3" s="1"/>
  <c r="H86" i="3"/>
  <c r="J84" i="1"/>
  <c r="J155" i="3" s="1"/>
  <c r="H155" i="3"/>
  <c r="J11" i="2"/>
  <c r="J76" i="2"/>
  <c r="H12" i="3"/>
  <c r="G97" i="8"/>
  <c r="G108" i="8"/>
  <c r="G107" i="8" s="1"/>
  <c r="I29" i="8"/>
  <c r="I28" i="8" s="1"/>
  <c r="J92" i="1"/>
  <c r="J202" i="3" s="1"/>
  <c r="J117" i="8" s="1"/>
  <c r="H202" i="3"/>
  <c r="J39" i="1"/>
  <c r="J39" i="3" s="1"/>
  <c r="H39" i="3"/>
  <c r="J28" i="1"/>
  <c r="J28" i="3" s="1"/>
  <c r="H28" i="3"/>
  <c r="J40" i="1"/>
  <c r="J40" i="3" s="1"/>
  <c r="H40" i="3"/>
  <c r="J55" i="1"/>
  <c r="J55" i="3" s="1"/>
  <c r="H55" i="3"/>
  <c r="J85" i="1"/>
  <c r="J156" i="3" s="1"/>
  <c r="H156" i="3"/>
  <c r="J102" i="1"/>
  <c r="J212" i="3" s="1"/>
  <c r="J129" i="8" s="1"/>
  <c r="H212" i="3"/>
  <c r="H129" i="8" s="1"/>
  <c r="J64" i="2"/>
  <c r="J122" i="3" s="1"/>
  <c r="I128" i="2"/>
  <c r="I127" i="2" s="1"/>
  <c r="J16" i="4"/>
  <c r="J15" i="4" s="1"/>
  <c r="J32" i="4" s="1"/>
  <c r="H30" i="3"/>
  <c r="H48" i="3"/>
  <c r="H154" i="3"/>
  <c r="H217" i="3"/>
  <c r="I12" i="8"/>
  <c r="I21" i="8"/>
  <c r="I53" i="8"/>
  <c r="I52" i="8" s="1"/>
  <c r="I51" i="8" s="1"/>
  <c r="I62" i="8"/>
  <c r="J81" i="1"/>
  <c r="J152" i="3" s="1"/>
  <c r="J84" i="8" s="1"/>
  <c r="H152" i="3"/>
  <c r="H84" i="8" s="1"/>
  <c r="H196" i="3"/>
  <c r="H112" i="8"/>
  <c r="H111" i="8" s="1"/>
  <c r="H110" i="8" s="1"/>
  <c r="H109" i="8" s="1"/>
  <c r="I41" i="4"/>
  <c r="J46" i="1"/>
  <c r="J46" i="3" s="1"/>
  <c r="H46" i="3"/>
  <c r="J51" i="1"/>
  <c r="J51" i="3" s="1"/>
  <c r="H51" i="3"/>
  <c r="J111" i="1"/>
  <c r="J221" i="3" s="1"/>
  <c r="J139" i="8" s="1"/>
  <c r="J138" i="8" s="1"/>
  <c r="H221" i="3"/>
  <c r="J31" i="1"/>
  <c r="J31" i="3" s="1"/>
  <c r="H31" i="3"/>
  <c r="J43" i="1"/>
  <c r="J43" i="3" s="1"/>
  <c r="H43" i="3"/>
  <c r="J71" i="1"/>
  <c r="J142" i="3" s="1"/>
  <c r="H142" i="3"/>
  <c r="J103" i="1"/>
  <c r="J213" i="3" s="1"/>
  <c r="J131" i="8" s="1"/>
  <c r="J130" i="8" s="1"/>
  <c r="H213" i="3"/>
  <c r="H131" i="8" s="1"/>
  <c r="H130" i="8" s="1"/>
  <c r="J20" i="1"/>
  <c r="J20" i="3" s="1"/>
  <c r="H20" i="3"/>
  <c r="J32" i="1"/>
  <c r="J32" i="3" s="1"/>
  <c r="H32" i="3"/>
  <c r="J44" i="1"/>
  <c r="J44" i="3" s="1"/>
  <c r="H44" i="3"/>
  <c r="J57" i="1"/>
  <c r="J57" i="3" s="1"/>
  <c r="H57" i="3"/>
  <c r="J72" i="1"/>
  <c r="J143" i="3" s="1"/>
  <c r="H143" i="3"/>
  <c r="J89" i="1"/>
  <c r="J199" i="3" s="1"/>
  <c r="H199" i="3"/>
  <c r="H116" i="8" s="1"/>
  <c r="J52" i="2"/>
  <c r="J111" i="3" s="1"/>
  <c r="J25" i="4"/>
  <c r="J24" i="4" s="1"/>
  <c r="J33" i="4" s="1"/>
  <c r="H23" i="3"/>
  <c r="G12" i="8"/>
  <c r="H41" i="3"/>
  <c r="H59" i="3"/>
  <c r="H185" i="3"/>
  <c r="H206" i="3"/>
  <c r="H122" i="8" s="1"/>
  <c r="I81" i="8"/>
  <c r="H249" i="3"/>
  <c r="H157" i="8"/>
  <c r="H177" i="8" s="1"/>
  <c r="J108" i="1"/>
  <c r="J218" i="3" s="1"/>
  <c r="J136" i="8" s="1"/>
  <c r="H218" i="3"/>
  <c r="J14" i="1"/>
  <c r="J14" i="3" s="1"/>
  <c r="H14" i="3"/>
  <c r="J19" i="1"/>
  <c r="J19" i="3" s="1"/>
  <c r="H19" i="3"/>
  <c r="J56" i="1"/>
  <c r="J56" i="3" s="1"/>
  <c r="H56" i="3"/>
  <c r="H119" i="1"/>
  <c r="H236" i="3"/>
  <c r="J21" i="1"/>
  <c r="J21" i="3" s="1"/>
  <c r="H21" i="3"/>
  <c r="J33" i="1"/>
  <c r="J33" i="3" s="1"/>
  <c r="H33" i="3"/>
  <c r="J45" i="1"/>
  <c r="J45" i="3" s="1"/>
  <c r="H45" i="3"/>
  <c r="J58" i="1"/>
  <c r="J58" i="3" s="1"/>
  <c r="H58" i="3"/>
  <c r="J73" i="1"/>
  <c r="J144" i="3" s="1"/>
  <c r="H144" i="3"/>
  <c r="J116" i="2"/>
  <c r="J191" i="3" s="1"/>
  <c r="G16" i="8"/>
  <c r="G15" i="8" s="1"/>
  <c r="G35" i="8"/>
  <c r="G33" i="8" s="1"/>
  <c r="G32" i="8" s="1"/>
  <c r="I14" i="8"/>
  <c r="I228" i="3"/>
  <c r="I227" i="3" s="1"/>
  <c r="G143" i="8"/>
  <c r="G142" i="8" s="1"/>
  <c r="G141" i="8" s="1"/>
  <c r="G140" i="8" s="1"/>
  <c r="G175" i="8" s="1"/>
  <c r="I10" i="3"/>
  <c r="I248" i="3" s="1"/>
  <c r="I81" i="3"/>
  <c r="G157" i="8"/>
  <c r="G177" i="8" s="1"/>
  <c r="G38" i="4"/>
  <c r="G133" i="3"/>
  <c r="I214" i="3"/>
  <c r="I250" i="3" s="1"/>
  <c r="I132" i="3"/>
  <c r="G70" i="8"/>
  <c r="G69" i="8" s="1"/>
  <c r="G68" i="8" s="1"/>
  <c r="G67" i="8" s="1"/>
  <c r="I35" i="8"/>
  <c r="I33" i="8" s="1"/>
  <c r="I32" i="8" s="1"/>
  <c r="I28" i="4"/>
  <c r="I140" i="3"/>
  <c r="I208" i="3"/>
  <c r="I112" i="8"/>
  <c r="I111" i="8" s="1"/>
  <c r="I110" i="8" s="1"/>
  <c r="I109" i="8" s="1"/>
  <c r="I143" i="8"/>
  <c r="I142" i="8" s="1"/>
  <c r="I141" i="8" s="1"/>
  <c r="I140" i="8" s="1"/>
  <c r="I175" i="8" s="1"/>
  <c r="I157" i="3"/>
  <c r="I225" i="3"/>
  <c r="I238" i="3"/>
  <c r="I252" i="3" s="1"/>
  <c r="G112" i="8"/>
  <c r="G111" i="8" s="1"/>
  <c r="G110" i="8" s="1"/>
  <c r="G109" i="8" s="1"/>
  <c r="I116" i="8"/>
  <c r="I115" i="8" s="1"/>
  <c r="I127" i="8"/>
  <c r="I126" i="8" s="1"/>
  <c r="I125" i="8" s="1"/>
  <c r="I136" i="8"/>
  <c r="I134" i="8" s="1"/>
  <c r="I169" i="8"/>
  <c r="I62" i="3"/>
  <c r="I251" i="3" s="1"/>
  <c r="G169" i="8"/>
  <c r="I133" i="3"/>
  <c r="I106" i="8"/>
  <c r="I104" i="8" s="1"/>
  <c r="I103" i="8" s="1"/>
  <c r="G126" i="8"/>
  <c r="G125" i="8" s="1"/>
  <c r="G124" i="8" s="1"/>
  <c r="G113" i="3"/>
  <c r="G189" i="3"/>
  <c r="G10" i="3"/>
  <c r="G81" i="3"/>
  <c r="G198" i="3"/>
  <c r="G132" i="3"/>
  <c r="G214" i="3"/>
  <c r="G250" i="3" s="1"/>
  <c r="G231" i="3"/>
  <c r="I247" i="3"/>
  <c r="G140" i="3"/>
  <c r="H231" i="3"/>
  <c r="G62" i="3"/>
  <c r="G251" i="3" s="1"/>
  <c r="G208" i="3"/>
  <c r="G157" i="3"/>
  <c r="H247" i="3"/>
  <c r="G247" i="3"/>
  <c r="I31" i="4"/>
  <c r="I39" i="4" s="1"/>
  <c r="I34" i="4"/>
  <c r="H28" i="4"/>
  <c r="G31" i="4"/>
  <c r="H31" i="4"/>
  <c r="G34" i="4"/>
  <c r="I27" i="2"/>
  <c r="I8" i="2" s="1"/>
  <c r="G139" i="2"/>
  <c r="G138" i="2"/>
  <c r="G40" i="4" s="1"/>
  <c r="G137" i="2"/>
  <c r="I136" i="2"/>
  <c r="G27" i="2"/>
  <c r="G9" i="2"/>
  <c r="J87" i="1"/>
  <c r="H86" i="1"/>
  <c r="I126" i="1"/>
  <c r="I97" i="1"/>
  <c r="I62" i="1" s="1"/>
  <c r="I118" i="1"/>
  <c r="J100" i="1"/>
  <c r="J210" i="3" s="1"/>
  <c r="J128" i="8" s="1"/>
  <c r="H98" i="1"/>
  <c r="J70" i="1"/>
  <c r="J141" i="3" s="1"/>
  <c r="H104" i="1"/>
  <c r="H128" i="1" s="1"/>
  <c r="J105" i="1"/>
  <c r="J64" i="1"/>
  <c r="H63" i="1"/>
  <c r="H115" i="1"/>
  <c r="J116" i="1"/>
  <c r="J232" i="3" s="1"/>
  <c r="H127" i="1"/>
  <c r="J117" i="1"/>
  <c r="H113" i="1"/>
  <c r="H125" i="1" s="1"/>
  <c r="J114" i="1"/>
  <c r="J11" i="1"/>
  <c r="J11" i="3" s="1"/>
  <c r="H88" i="1"/>
  <c r="J120" i="1"/>
  <c r="I124" i="1"/>
  <c r="G126" i="1"/>
  <c r="G97" i="1"/>
  <c r="G62" i="1" s="1"/>
  <c r="G8" i="1" s="1"/>
  <c r="G124" i="1"/>
  <c r="H118" i="1"/>
  <c r="D47" i="1"/>
  <c r="F47" i="1" s="1"/>
  <c r="H47" i="1" s="1"/>
  <c r="D47" i="3"/>
  <c r="D59" i="3"/>
  <c r="D18" i="3"/>
  <c r="I133" i="8" l="1"/>
  <c r="I132" i="8" s="1"/>
  <c r="I178" i="8" s="1"/>
  <c r="H129" i="2"/>
  <c r="H128" i="2" s="1"/>
  <c r="H127" i="2" s="1"/>
  <c r="J131" i="2"/>
  <c r="J240" i="3" s="1"/>
  <c r="H192" i="3"/>
  <c r="H106" i="8" s="1"/>
  <c r="L32" i="8"/>
  <c r="H125" i="3"/>
  <c r="H195" i="3"/>
  <c r="H187" i="3"/>
  <c r="H74" i="2"/>
  <c r="H135" i="3"/>
  <c r="H72" i="8" s="1"/>
  <c r="H70" i="8" s="1"/>
  <c r="H69" i="8" s="1"/>
  <c r="H68" i="8" s="1"/>
  <c r="H67" i="8" s="1"/>
  <c r="H114" i="2"/>
  <c r="J78" i="2"/>
  <c r="J136" i="3" s="1"/>
  <c r="J87" i="2"/>
  <c r="J162" i="3" s="1"/>
  <c r="M114" i="2"/>
  <c r="J107" i="2"/>
  <c r="J182" i="3" s="1"/>
  <c r="J12" i="2"/>
  <c r="J64" i="3" s="1"/>
  <c r="J108" i="2"/>
  <c r="J183" i="3" s="1"/>
  <c r="J72" i="2"/>
  <c r="I31" i="8"/>
  <c r="I166" i="8"/>
  <c r="I165" i="8" s="1"/>
  <c r="I164" i="8" s="1"/>
  <c r="I180" i="8" s="1"/>
  <c r="J69" i="2"/>
  <c r="J127" i="3" s="1"/>
  <c r="I102" i="8"/>
  <c r="H73" i="3"/>
  <c r="H24" i="8" s="1"/>
  <c r="J79" i="2"/>
  <c r="J137" i="3" s="1"/>
  <c r="H188" i="3"/>
  <c r="H101" i="8" s="1"/>
  <c r="J118" i="2"/>
  <c r="J193" i="3" s="1"/>
  <c r="J108" i="8" s="1"/>
  <c r="J107" i="8" s="1"/>
  <c r="H193" i="3"/>
  <c r="M128" i="2"/>
  <c r="M127" i="2" s="1"/>
  <c r="I140" i="2"/>
  <c r="I42" i="4" s="1"/>
  <c r="J42" i="2"/>
  <c r="J100" i="3" s="1"/>
  <c r="J132" i="2"/>
  <c r="J241" i="3" s="1"/>
  <c r="J169" i="8" s="1"/>
  <c r="J59" i="2"/>
  <c r="J117" i="3" s="1"/>
  <c r="H241" i="3"/>
  <c r="H169" i="8" s="1"/>
  <c r="M123" i="2"/>
  <c r="J41" i="2"/>
  <c r="J99" i="3" s="1"/>
  <c r="J23" i="2"/>
  <c r="J75" i="3" s="1"/>
  <c r="H75" i="2"/>
  <c r="J83" i="2"/>
  <c r="J158" i="3" s="1"/>
  <c r="J91" i="8" s="1"/>
  <c r="J90" i="8" s="1"/>
  <c r="H167" i="3"/>
  <c r="G140" i="2"/>
  <c r="J95" i="2"/>
  <c r="J170" i="3" s="1"/>
  <c r="J63" i="2"/>
  <c r="J121" i="3" s="1"/>
  <c r="J32" i="2"/>
  <c r="J90" i="3" s="1"/>
  <c r="J94" i="2"/>
  <c r="J169" i="3" s="1"/>
  <c r="F113" i="3"/>
  <c r="L252" i="3"/>
  <c r="M55" i="2"/>
  <c r="I153" i="8"/>
  <c r="J57" i="2"/>
  <c r="J31" i="2"/>
  <c r="J89" i="3" s="1"/>
  <c r="L27" i="2"/>
  <c r="L8" i="2" s="1"/>
  <c r="J25" i="2"/>
  <c r="J77" i="3" s="1"/>
  <c r="J61" i="2"/>
  <c r="J119" i="3" s="1"/>
  <c r="H96" i="3"/>
  <c r="H45" i="8" s="1"/>
  <c r="J46" i="2"/>
  <c r="J104" i="3" s="1"/>
  <c r="J48" i="8" s="1"/>
  <c r="J47" i="8" s="1"/>
  <c r="J48" i="2"/>
  <c r="J106" i="3" s="1"/>
  <c r="J26" i="2"/>
  <c r="J78" i="3" s="1"/>
  <c r="J33" i="2"/>
  <c r="J91" i="3" s="1"/>
  <c r="J35" i="2"/>
  <c r="J93" i="3" s="1"/>
  <c r="J17" i="2"/>
  <c r="J69" i="3" s="1"/>
  <c r="L102" i="8"/>
  <c r="M97" i="1"/>
  <c r="M62" i="1" s="1"/>
  <c r="M8" i="1" s="1"/>
  <c r="M129" i="1"/>
  <c r="M75" i="2"/>
  <c r="M74" i="2" s="1"/>
  <c r="H72" i="3"/>
  <c r="H22" i="8" s="1"/>
  <c r="J24" i="2"/>
  <c r="J76" i="3" s="1"/>
  <c r="J19" i="2"/>
  <c r="J71" i="3" s="1"/>
  <c r="I237" i="3"/>
  <c r="I234" i="3" s="1"/>
  <c r="J54" i="2"/>
  <c r="J112" i="3" s="1"/>
  <c r="J54" i="8" s="1"/>
  <c r="J13" i="2"/>
  <c r="J65" i="3" s="1"/>
  <c r="H133" i="3"/>
  <c r="L166" i="8"/>
  <c r="L165" i="8" s="1"/>
  <c r="L164" i="8" s="1"/>
  <c r="L180" i="8" s="1"/>
  <c r="M180" i="8" s="1"/>
  <c r="J95" i="8"/>
  <c r="G31" i="8"/>
  <c r="J39" i="2"/>
  <c r="J97" i="3" s="1"/>
  <c r="H107" i="3"/>
  <c r="H53" i="8" s="1"/>
  <c r="H52" i="8" s="1"/>
  <c r="H51" i="8" s="1"/>
  <c r="J47" i="2"/>
  <c r="J105" i="3" s="1"/>
  <c r="J50" i="8" s="1"/>
  <c r="J49" i="8" s="1"/>
  <c r="I254" i="3"/>
  <c r="J45" i="2"/>
  <c r="J103" i="3" s="1"/>
  <c r="H61" i="8"/>
  <c r="J18" i="2"/>
  <c r="J70" i="3" s="1"/>
  <c r="H29" i="2"/>
  <c r="G9" i="3"/>
  <c r="H27" i="8"/>
  <c r="L42" i="8"/>
  <c r="L41" i="8" s="1"/>
  <c r="L40" i="8" s="1"/>
  <c r="L134" i="8"/>
  <c r="L133" i="8" s="1"/>
  <c r="L132" i="8" s="1"/>
  <c r="L178" i="8" s="1"/>
  <c r="M178" i="8" s="1"/>
  <c r="M15" i="4"/>
  <c r="M32" i="4" s="1"/>
  <c r="M10" i="2"/>
  <c r="M9" i="2" s="1"/>
  <c r="L9" i="8"/>
  <c r="H229" i="3"/>
  <c r="H123" i="2"/>
  <c r="H137" i="2"/>
  <c r="H39" i="4" s="1"/>
  <c r="I114" i="8"/>
  <c r="I113" i="8" s="1"/>
  <c r="I94" i="8"/>
  <c r="I89" i="8" s="1"/>
  <c r="I88" i="8" s="1"/>
  <c r="H29" i="8"/>
  <c r="H28" i="8" s="1"/>
  <c r="H126" i="8"/>
  <c r="H125" i="8" s="1"/>
  <c r="H124" i="8" s="1"/>
  <c r="L60" i="8"/>
  <c r="L56" i="8" s="1"/>
  <c r="L55" i="8" s="1"/>
  <c r="H172" i="3"/>
  <c r="H168" i="3"/>
  <c r="J93" i="2"/>
  <c r="J168" i="3" s="1"/>
  <c r="H126" i="3"/>
  <c r="J68" i="2"/>
  <c r="J126" i="3" s="1"/>
  <c r="J51" i="2"/>
  <c r="J110" i="3" s="1"/>
  <c r="G19" i="8"/>
  <c r="G18" i="8" s="1"/>
  <c r="G17" i="8" s="1"/>
  <c r="G179" i="8" s="1"/>
  <c r="H123" i="3"/>
  <c r="J65" i="2"/>
  <c r="J123" i="3" s="1"/>
  <c r="H10" i="2"/>
  <c r="J16" i="2"/>
  <c r="J68" i="3" s="1"/>
  <c r="H55" i="2"/>
  <c r="H139" i="2" s="1"/>
  <c r="H41" i="4" s="1"/>
  <c r="H173" i="3"/>
  <c r="J66" i="2"/>
  <c r="J124" i="3" s="1"/>
  <c r="H124" i="3"/>
  <c r="J40" i="2"/>
  <c r="J98" i="3" s="1"/>
  <c r="I60" i="8"/>
  <c r="I56" i="8" s="1"/>
  <c r="I55" i="8" s="1"/>
  <c r="H59" i="8"/>
  <c r="H57" i="8" s="1"/>
  <c r="L19" i="8"/>
  <c r="L18" i="8" s="1"/>
  <c r="L17" i="8" s="1"/>
  <c r="L179" i="8" s="1"/>
  <c r="M179" i="8" s="1"/>
  <c r="L254" i="3"/>
  <c r="H176" i="3"/>
  <c r="J101" i="2"/>
  <c r="J176" i="3" s="1"/>
  <c r="J97" i="8" s="1"/>
  <c r="I19" i="8"/>
  <c r="I18" i="8" s="1"/>
  <c r="I17" i="8" s="1"/>
  <c r="I179" i="8" s="1"/>
  <c r="J70" i="2"/>
  <c r="J128" i="3" s="1"/>
  <c r="G166" i="8"/>
  <c r="G165" i="8" s="1"/>
  <c r="G164" i="8" s="1"/>
  <c r="G180" i="8" s="1"/>
  <c r="J88" i="2"/>
  <c r="J163" i="3" s="1"/>
  <c r="J22" i="2"/>
  <c r="J74" i="3" s="1"/>
  <c r="M29" i="2"/>
  <c r="L94" i="8"/>
  <c r="L89" i="8" s="1"/>
  <c r="L88" i="8" s="1"/>
  <c r="J77" i="2"/>
  <c r="L129" i="1"/>
  <c r="L44" i="4" s="1"/>
  <c r="G77" i="8"/>
  <c r="G76" i="8" s="1"/>
  <c r="G75" i="8" s="1"/>
  <c r="H21" i="8"/>
  <c r="I253" i="3"/>
  <c r="I80" i="3"/>
  <c r="G42" i="8"/>
  <c r="G41" i="8" s="1"/>
  <c r="G40" i="8" s="1"/>
  <c r="I42" i="8"/>
  <c r="I41" i="8" s="1"/>
  <c r="I40" i="8" s="1"/>
  <c r="J46" i="8"/>
  <c r="I207" i="3"/>
  <c r="I77" i="8"/>
  <c r="I76" i="8" s="1"/>
  <c r="I75" i="8" s="1"/>
  <c r="H16" i="8"/>
  <c r="H15" i="8" s="1"/>
  <c r="L153" i="8"/>
  <c r="L207" i="3"/>
  <c r="I139" i="3"/>
  <c r="G139" i="3"/>
  <c r="G102" i="8"/>
  <c r="G237" i="3"/>
  <c r="G234" i="3" s="1"/>
  <c r="H95" i="8"/>
  <c r="J106" i="8"/>
  <c r="G60" i="8"/>
  <c r="G56" i="8" s="1"/>
  <c r="G55" i="8" s="1"/>
  <c r="L253" i="3"/>
  <c r="G153" i="8"/>
  <c r="H208" i="3"/>
  <c r="H139" i="8"/>
  <c r="H138" i="8" s="1"/>
  <c r="I9" i="3"/>
  <c r="H136" i="8"/>
  <c r="J87" i="8"/>
  <c r="J86" i="8" s="1"/>
  <c r="L114" i="8"/>
  <c r="L113" i="8" s="1"/>
  <c r="H198" i="3"/>
  <c r="L140" i="3"/>
  <c r="L139" i="3" s="1"/>
  <c r="L77" i="8"/>
  <c r="L76" i="8" s="1"/>
  <c r="L75" i="8" s="1"/>
  <c r="H137" i="8"/>
  <c r="H79" i="8"/>
  <c r="H10" i="8"/>
  <c r="H153" i="8"/>
  <c r="H11" i="8"/>
  <c r="J79" i="8"/>
  <c r="J10" i="8"/>
  <c r="J11" i="8"/>
  <c r="H87" i="8"/>
  <c r="H86" i="8" s="1"/>
  <c r="H81" i="3"/>
  <c r="H117" i="8"/>
  <c r="H115" i="8" s="1"/>
  <c r="L9" i="3"/>
  <c r="L8" i="1"/>
  <c r="L15" i="8"/>
  <c r="G129" i="1"/>
  <c r="G44" i="4" s="1"/>
  <c r="L140" i="2"/>
  <c r="L80" i="3"/>
  <c r="M31" i="4"/>
  <c r="M39" i="4" s="1"/>
  <c r="G9" i="8"/>
  <c r="G4" i="8" s="1"/>
  <c r="G3" i="8" s="1"/>
  <c r="G176" i="8" s="1"/>
  <c r="I123" i="8"/>
  <c r="I124" i="8"/>
  <c r="I9" i="8"/>
  <c r="I4" i="8" s="1"/>
  <c r="I3" i="8" s="1"/>
  <c r="G114" i="8"/>
  <c r="G113" i="8" s="1"/>
  <c r="G94" i="8"/>
  <c r="G89" i="8" s="1"/>
  <c r="G88" i="8" s="1"/>
  <c r="G253" i="3"/>
  <c r="J137" i="8"/>
  <c r="G41" i="4"/>
  <c r="J126" i="8"/>
  <c r="J125" i="8" s="1"/>
  <c r="H147" i="8"/>
  <c r="H146" i="8" s="1"/>
  <c r="H145" i="8" s="1"/>
  <c r="H144" i="8" s="1"/>
  <c r="H225" i="3"/>
  <c r="J119" i="1"/>
  <c r="J118" i="1" s="1"/>
  <c r="J236" i="3"/>
  <c r="G207" i="3"/>
  <c r="J208" i="3"/>
  <c r="J121" i="2"/>
  <c r="J226" i="3"/>
  <c r="J113" i="1"/>
  <c r="J125" i="1" s="1"/>
  <c r="J224" i="3"/>
  <c r="I38" i="4"/>
  <c r="H214" i="3"/>
  <c r="H250" i="3" s="1"/>
  <c r="H39" i="8"/>
  <c r="H38" i="8" s="1"/>
  <c r="J28" i="4"/>
  <c r="H46" i="8"/>
  <c r="J114" i="2"/>
  <c r="J190" i="3"/>
  <c r="J105" i="8" s="1"/>
  <c r="J127" i="1"/>
  <c r="J233" i="3"/>
  <c r="J47" i="1"/>
  <c r="J47" i="3" s="1"/>
  <c r="J10" i="3" s="1"/>
  <c r="H47" i="3"/>
  <c r="H12" i="8" s="1"/>
  <c r="J39" i="8"/>
  <c r="J38" i="8" s="1"/>
  <c r="J229" i="3"/>
  <c r="J123" i="2"/>
  <c r="H35" i="8"/>
  <c r="H33" i="8" s="1"/>
  <c r="H32" i="8" s="1"/>
  <c r="H104" i="8"/>
  <c r="H103" i="8" s="1"/>
  <c r="J78" i="8"/>
  <c r="I8" i="1"/>
  <c r="I246" i="3"/>
  <c r="J156" i="8"/>
  <c r="J155" i="8" s="1"/>
  <c r="J154" i="8" s="1"/>
  <c r="J88" i="1"/>
  <c r="G246" i="3"/>
  <c r="J75" i="2"/>
  <c r="J134" i="3"/>
  <c r="J71" i="8" s="1"/>
  <c r="J161" i="3"/>
  <c r="H78" i="8"/>
  <c r="J239" i="3"/>
  <c r="H14" i="8"/>
  <c r="H238" i="3"/>
  <c r="H168" i="8"/>
  <c r="J104" i="1"/>
  <c r="J128" i="1" s="1"/>
  <c r="J215" i="3"/>
  <c r="J135" i="8" s="1"/>
  <c r="G258" i="3"/>
  <c r="J63" i="1"/>
  <c r="J82" i="3"/>
  <c r="J14" i="8"/>
  <c r="J63" i="3"/>
  <c r="H120" i="8"/>
  <c r="H119" i="8" s="1"/>
  <c r="H44" i="8"/>
  <c r="J43" i="8"/>
  <c r="H63" i="8"/>
  <c r="G42" i="4"/>
  <c r="H235" i="3"/>
  <c r="H162" i="8"/>
  <c r="H160" i="8" s="1"/>
  <c r="H159" i="8" s="1"/>
  <c r="H158" i="8" s="1"/>
  <c r="J86" i="1"/>
  <c r="J197" i="3"/>
  <c r="G39" i="4"/>
  <c r="G248" i="3"/>
  <c r="I129" i="1"/>
  <c r="J98" i="1"/>
  <c r="G8" i="2"/>
  <c r="G141" i="2" s="1"/>
  <c r="J198" i="3"/>
  <c r="J116" i="8"/>
  <c r="J115" i="8" s="1"/>
  <c r="J120" i="8"/>
  <c r="J119" i="8" s="1"/>
  <c r="G123" i="8"/>
  <c r="G80" i="3"/>
  <c r="G254" i="3"/>
  <c r="J34" i="4"/>
  <c r="H34" i="4"/>
  <c r="H97" i="1"/>
  <c r="J115" i="1"/>
  <c r="H10" i="1"/>
  <c r="I130" i="1"/>
  <c r="G130" i="1"/>
  <c r="I255" i="3" l="1"/>
  <c r="L130" i="1"/>
  <c r="H132" i="3"/>
  <c r="H108" i="8"/>
  <c r="H107" i="8" s="1"/>
  <c r="H23" i="8"/>
  <c r="J27" i="8"/>
  <c r="J23" i="8" s="1"/>
  <c r="J20" i="8"/>
  <c r="J61" i="8"/>
  <c r="I182" i="8"/>
  <c r="H189" i="3"/>
  <c r="I141" i="2"/>
  <c r="H166" i="8"/>
  <c r="H165" i="8" s="1"/>
  <c r="H164" i="8" s="1"/>
  <c r="H180" i="8" s="1"/>
  <c r="H96" i="8"/>
  <c r="J63" i="8"/>
  <c r="J129" i="2"/>
  <c r="M139" i="2"/>
  <c r="M41" i="4" s="1"/>
  <c r="J45" i="8"/>
  <c r="J29" i="8"/>
  <c r="J28" i="8" s="1"/>
  <c r="L182" i="8"/>
  <c r="M182" i="8" s="1"/>
  <c r="H28" i="2"/>
  <c r="M28" i="4"/>
  <c r="M44" i="4" s="1"/>
  <c r="G182" i="8"/>
  <c r="J53" i="8"/>
  <c r="J52" i="8" s="1"/>
  <c r="J51" i="8" s="1"/>
  <c r="J22" i="8"/>
  <c r="H19" i="8"/>
  <c r="J44" i="8"/>
  <c r="J21" i="8"/>
  <c r="J29" i="2"/>
  <c r="H97" i="8"/>
  <c r="H62" i="3"/>
  <c r="H251" i="3" s="1"/>
  <c r="M130" i="1"/>
  <c r="J10" i="2"/>
  <c r="J9" i="2" s="1"/>
  <c r="L181" i="8"/>
  <c r="M181" i="8" s="1"/>
  <c r="I30" i="8"/>
  <c r="I74" i="8"/>
  <c r="G30" i="8"/>
  <c r="L123" i="8"/>
  <c r="L74" i="8"/>
  <c r="M136" i="2"/>
  <c r="M38" i="4" s="1"/>
  <c r="H151" i="8"/>
  <c r="H150" i="8" s="1"/>
  <c r="H149" i="8" s="1"/>
  <c r="H148" i="8" s="1"/>
  <c r="H228" i="3"/>
  <c r="H227" i="3" s="1"/>
  <c r="L133" i="1"/>
  <c r="L42" i="4"/>
  <c r="I174" i="8"/>
  <c r="J62" i="8"/>
  <c r="H113" i="3"/>
  <c r="H62" i="8"/>
  <c r="H60" i="8" s="1"/>
  <c r="H56" i="8" s="1"/>
  <c r="H55" i="8" s="1"/>
  <c r="J96" i="8"/>
  <c r="J94" i="8" s="1"/>
  <c r="J89" i="8" s="1"/>
  <c r="I79" i="3"/>
  <c r="I8" i="3" s="1"/>
  <c r="I256" i="3" s="1"/>
  <c r="J55" i="2"/>
  <c r="M28" i="2"/>
  <c r="H9" i="2"/>
  <c r="H136" i="2"/>
  <c r="H38" i="4" s="1"/>
  <c r="L141" i="2"/>
  <c r="L258" i="3"/>
  <c r="J135" i="3"/>
  <c r="J72" i="8" s="1"/>
  <c r="J74" i="2"/>
  <c r="J62" i="3"/>
  <c r="J251" i="3" s="1"/>
  <c r="I181" i="8"/>
  <c r="G181" i="8"/>
  <c r="J104" i="8"/>
  <c r="J103" i="8" s="1"/>
  <c r="J102" i="8" s="1"/>
  <c r="J189" i="3"/>
  <c r="H134" i="8"/>
  <c r="H133" i="8" s="1"/>
  <c r="H123" i="8" s="1"/>
  <c r="L79" i="3"/>
  <c r="L8" i="3" s="1"/>
  <c r="L256" i="3" s="1"/>
  <c r="L30" i="8"/>
  <c r="L246" i="3"/>
  <c r="L255" i="3" s="1"/>
  <c r="G79" i="3"/>
  <c r="G8" i="3" s="1"/>
  <c r="G256" i="3" s="1"/>
  <c r="G259" i="3" s="1"/>
  <c r="G174" i="8"/>
  <c r="L174" i="8"/>
  <c r="M174" i="8" s="1"/>
  <c r="G255" i="3"/>
  <c r="J97" i="1"/>
  <c r="L4" i="8"/>
  <c r="L3" i="8" s="1"/>
  <c r="M34" i="4"/>
  <c r="H9" i="8"/>
  <c r="H4" i="8" s="1"/>
  <c r="H3" i="8" s="1"/>
  <c r="H176" i="8" s="1"/>
  <c r="H114" i="8"/>
  <c r="H113" i="8" s="1"/>
  <c r="I176" i="8"/>
  <c r="H31" i="8"/>
  <c r="G74" i="8"/>
  <c r="J134" i="8"/>
  <c r="J133" i="8" s="1"/>
  <c r="J132" i="8" s="1"/>
  <c r="J178" i="8" s="1"/>
  <c r="J124" i="8"/>
  <c r="J248" i="3"/>
  <c r="J249" i="3"/>
  <c r="J157" i="8"/>
  <c r="J177" i="8" s="1"/>
  <c r="J223" i="3"/>
  <c r="J143" i="8"/>
  <c r="J142" i="8" s="1"/>
  <c r="J141" i="8" s="1"/>
  <c r="J140" i="8" s="1"/>
  <c r="J175" i="8" s="1"/>
  <c r="J247" i="3"/>
  <c r="J147" i="8"/>
  <c r="J146" i="8" s="1"/>
  <c r="J145" i="8" s="1"/>
  <c r="J144" i="8" s="1"/>
  <c r="J225" i="3"/>
  <c r="H207" i="3"/>
  <c r="J128" i="2"/>
  <c r="J127" i="2" s="1"/>
  <c r="J137" i="2"/>
  <c r="J39" i="4" s="1"/>
  <c r="J12" i="8"/>
  <c r="J9" i="8" s="1"/>
  <c r="J4" i="8" s="1"/>
  <c r="J3" i="8" s="1"/>
  <c r="H102" i="8"/>
  <c r="H42" i="8"/>
  <c r="H41" i="8" s="1"/>
  <c r="H40" i="8" s="1"/>
  <c r="J196" i="3"/>
  <c r="J112" i="8"/>
  <c r="J111" i="8" s="1"/>
  <c r="J110" i="8" s="1"/>
  <c r="J109" i="8" s="1"/>
  <c r="J168" i="8"/>
  <c r="J166" i="8" s="1"/>
  <c r="J165" i="8" s="1"/>
  <c r="J164" i="8" s="1"/>
  <c r="J180" i="8" s="1"/>
  <c r="J238" i="3"/>
  <c r="J81" i="3"/>
  <c r="J35" i="8"/>
  <c r="J33" i="8" s="1"/>
  <c r="J32" i="8" s="1"/>
  <c r="J31" i="8" s="1"/>
  <c r="J10" i="1"/>
  <c r="J9" i="1" s="1"/>
  <c r="H237" i="3"/>
  <c r="H234" i="3" s="1"/>
  <c r="H252" i="3"/>
  <c r="H10" i="3"/>
  <c r="I258" i="3"/>
  <c r="J231" i="3"/>
  <c r="J151" i="8"/>
  <c r="J150" i="8" s="1"/>
  <c r="J149" i="8" s="1"/>
  <c r="J148" i="8" s="1"/>
  <c r="J228" i="3"/>
  <c r="J227" i="3" s="1"/>
  <c r="J113" i="3"/>
  <c r="J59" i="8"/>
  <c r="J57" i="8" s="1"/>
  <c r="J162" i="8"/>
  <c r="J160" i="8" s="1"/>
  <c r="J159" i="8" s="1"/>
  <c r="J158" i="8" s="1"/>
  <c r="J235" i="3"/>
  <c r="J114" i="8"/>
  <c r="J113" i="8" s="1"/>
  <c r="I44" i="4"/>
  <c r="J214" i="3"/>
  <c r="J250" i="3" s="1"/>
  <c r="H9" i="1"/>
  <c r="H126" i="1"/>
  <c r="D80" i="1"/>
  <c r="F80" i="1" s="1"/>
  <c r="H80" i="1" s="1"/>
  <c r="D76" i="1"/>
  <c r="F76" i="1" s="1"/>
  <c r="H76" i="1" s="1"/>
  <c r="H147" i="3" s="1"/>
  <c r="H254" i="3" l="1"/>
  <c r="G183" i="8"/>
  <c r="H18" i="8"/>
  <c r="H17" i="8" s="1"/>
  <c r="H179" i="8" s="1"/>
  <c r="H94" i="8"/>
  <c r="H89" i="8" s="1"/>
  <c r="J60" i="8"/>
  <c r="J56" i="8" s="1"/>
  <c r="J55" i="8" s="1"/>
  <c r="J182" i="8" s="1"/>
  <c r="J42" i="8"/>
  <c r="J41" i="8" s="1"/>
  <c r="J40" i="8" s="1"/>
  <c r="J28" i="2"/>
  <c r="G2" i="8"/>
  <c r="G184" i="8" s="1"/>
  <c r="J19" i="8"/>
  <c r="J18" i="8" s="1"/>
  <c r="J17" i="8" s="1"/>
  <c r="J179" i="8" s="1"/>
  <c r="J132" i="3"/>
  <c r="J136" i="2"/>
  <c r="J38" i="4" s="1"/>
  <c r="I2" i="8"/>
  <c r="J139" i="2"/>
  <c r="J41" i="4" s="1"/>
  <c r="J133" i="3"/>
  <c r="H80" i="3"/>
  <c r="J70" i="8"/>
  <c r="J69" i="8" s="1"/>
  <c r="J68" i="8" s="1"/>
  <c r="J67" i="8" s="1"/>
  <c r="I183" i="8"/>
  <c r="I185" i="8" s="1"/>
  <c r="J254" i="3"/>
  <c r="I259" i="3"/>
  <c r="H132" i="8"/>
  <c r="H178" i="8" s="1"/>
  <c r="L259" i="3"/>
  <c r="H182" i="8"/>
  <c r="J9" i="3"/>
  <c r="G185" i="8"/>
  <c r="J207" i="3"/>
  <c r="L176" i="8"/>
  <c r="L2" i="8"/>
  <c r="J176" i="8"/>
  <c r="J153" i="8"/>
  <c r="H80" i="8"/>
  <c r="H77" i="8" s="1"/>
  <c r="J80" i="1"/>
  <c r="J151" i="3" s="1"/>
  <c r="J82" i="8" s="1"/>
  <c r="J81" i="8" s="1"/>
  <c r="H151" i="3"/>
  <c r="H82" i="8" s="1"/>
  <c r="H81" i="8" s="1"/>
  <c r="J126" i="1"/>
  <c r="J252" i="3"/>
  <c r="J237" i="3"/>
  <c r="J234" i="3" s="1"/>
  <c r="J80" i="3"/>
  <c r="H9" i="3"/>
  <c r="H248" i="3"/>
  <c r="H30" i="8"/>
  <c r="J123" i="8"/>
  <c r="J76" i="1"/>
  <c r="H69" i="1"/>
  <c r="N72" i="8"/>
  <c r="O72" i="8"/>
  <c r="P72" i="8"/>
  <c r="Q72" i="8"/>
  <c r="N73" i="8"/>
  <c r="O73" i="8"/>
  <c r="P73" i="8"/>
  <c r="Q73" i="8"/>
  <c r="L183" i="8" l="1"/>
  <c r="M183" i="8" s="1"/>
  <c r="M176" i="8"/>
  <c r="I184" i="8"/>
  <c r="H140" i="3"/>
  <c r="H76" i="8"/>
  <c r="H75" i="8" s="1"/>
  <c r="J30" i="8"/>
  <c r="J69" i="1"/>
  <c r="J147" i="3"/>
  <c r="H62" i="1"/>
  <c r="H8" i="1" s="1"/>
  <c r="H124" i="1"/>
  <c r="H129" i="1" s="1"/>
  <c r="J62" i="1"/>
  <c r="J8" i="1" s="1"/>
  <c r="J124" i="1"/>
  <c r="J129" i="1" s="1"/>
  <c r="L184" i="8" l="1"/>
  <c r="L185" i="8"/>
  <c r="J44" i="4"/>
  <c r="J80" i="8"/>
  <c r="J77" i="8" s="1"/>
  <c r="J76" i="8" s="1"/>
  <c r="J75" i="8" s="1"/>
  <c r="J140" i="3"/>
  <c r="H174" i="8"/>
  <c r="H44" i="4"/>
  <c r="H246" i="3"/>
  <c r="H130" i="1"/>
  <c r="J130" i="1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2" i="3"/>
  <c r="D183" i="3"/>
  <c r="D185" i="3"/>
  <c r="D186" i="3"/>
  <c r="D187" i="3"/>
  <c r="D188" i="3"/>
  <c r="D54" i="8"/>
  <c r="D48" i="8"/>
  <c r="D47" i="8" s="1"/>
  <c r="D50" i="8"/>
  <c r="D49" i="8" s="1"/>
  <c r="E43" i="8"/>
  <c r="D83" i="3"/>
  <c r="E83" i="3"/>
  <c r="F83" i="3"/>
  <c r="M83" i="3" s="1"/>
  <c r="D84" i="3"/>
  <c r="E84" i="3"/>
  <c r="F84" i="3"/>
  <c r="M84" i="3" s="1"/>
  <c r="D85" i="3"/>
  <c r="E85" i="3"/>
  <c r="F85" i="3"/>
  <c r="M85" i="3" s="1"/>
  <c r="D86" i="3"/>
  <c r="E86" i="3"/>
  <c r="F86" i="3"/>
  <c r="M86" i="3" s="1"/>
  <c r="D69" i="1"/>
  <c r="E69" i="1"/>
  <c r="F69" i="1"/>
  <c r="F43" i="8" l="1"/>
  <c r="M43" i="8" s="1"/>
  <c r="M88" i="3"/>
  <c r="J246" i="3"/>
  <c r="J174" i="8"/>
  <c r="D46" i="8"/>
  <c r="D44" i="8"/>
  <c r="D53" i="8"/>
  <c r="D52" i="8" s="1"/>
  <c r="D51" i="8" s="1"/>
  <c r="D45" i="8"/>
  <c r="D87" i="3"/>
  <c r="D43" i="8"/>
  <c r="N71" i="8"/>
  <c r="O71" i="8"/>
  <c r="P71" i="8"/>
  <c r="Q71" i="8"/>
  <c r="D42" i="8" l="1"/>
  <c r="D41" i="8" s="1"/>
  <c r="D40" i="8" s="1"/>
  <c r="E63" i="1"/>
  <c r="F63" i="1"/>
  <c r="D109" i="2" l="1"/>
  <c r="D184" i="3" l="1"/>
  <c r="F109" i="2"/>
  <c r="F165" i="3"/>
  <c r="M165" i="3" s="1"/>
  <c r="E165" i="3"/>
  <c r="F177" i="3"/>
  <c r="M177" i="3" s="1"/>
  <c r="E177" i="3"/>
  <c r="F166" i="3"/>
  <c r="M166" i="3" s="1"/>
  <c r="E166" i="3"/>
  <c r="F178" i="3"/>
  <c r="M178" i="3" s="1"/>
  <c r="E178" i="3"/>
  <c r="F167" i="3"/>
  <c r="M167" i="3" s="1"/>
  <c r="E167" i="3"/>
  <c r="F179" i="3"/>
  <c r="M179" i="3" s="1"/>
  <c r="E179" i="3"/>
  <c r="F164" i="3"/>
  <c r="M164" i="3" s="1"/>
  <c r="E164" i="3"/>
  <c r="E48" i="8"/>
  <c r="E47" i="8" s="1"/>
  <c r="F168" i="3"/>
  <c r="M168" i="3" s="1"/>
  <c r="E168" i="3"/>
  <c r="F180" i="3"/>
  <c r="M180" i="3" s="1"/>
  <c r="E180" i="3"/>
  <c r="E50" i="8"/>
  <c r="E49" i="8" s="1"/>
  <c r="F169" i="3"/>
  <c r="M169" i="3" s="1"/>
  <c r="E169" i="3"/>
  <c r="F182" i="3"/>
  <c r="M182" i="3" s="1"/>
  <c r="F170" i="3"/>
  <c r="M170" i="3" s="1"/>
  <c r="E170" i="3"/>
  <c r="F183" i="3"/>
  <c r="M183" i="3" s="1"/>
  <c r="E183" i="3"/>
  <c r="F176" i="3"/>
  <c r="M176" i="3" s="1"/>
  <c r="E176" i="3"/>
  <c r="F159" i="3"/>
  <c r="M159" i="3" s="1"/>
  <c r="E159" i="3"/>
  <c r="F171" i="3"/>
  <c r="M171" i="3" s="1"/>
  <c r="E171" i="3"/>
  <c r="E45" i="8"/>
  <c r="F160" i="3"/>
  <c r="M160" i="3" s="1"/>
  <c r="E160" i="3"/>
  <c r="F172" i="3"/>
  <c r="M172" i="3" s="1"/>
  <c r="E172" i="3"/>
  <c r="F185" i="3"/>
  <c r="M185" i="3" s="1"/>
  <c r="E185" i="3"/>
  <c r="E54" i="8"/>
  <c r="F161" i="3"/>
  <c r="M161" i="3" s="1"/>
  <c r="E161" i="3"/>
  <c r="F173" i="3"/>
  <c r="M173" i="3" s="1"/>
  <c r="E173" i="3"/>
  <c r="F186" i="3"/>
  <c r="M186" i="3" s="1"/>
  <c r="E186" i="3"/>
  <c r="F162" i="3"/>
  <c r="M162" i="3" s="1"/>
  <c r="E162" i="3"/>
  <c r="F174" i="3"/>
  <c r="M174" i="3" s="1"/>
  <c r="E174" i="3"/>
  <c r="F187" i="3"/>
  <c r="M187" i="3" s="1"/>
  <c r="E187" i="3"/>
  <c r="F163" i="3"/>
  <c r="M163" i="3" s="1"/>
  <c r="E163" i="3"/>
  <c r="F175" i="3"/>
  <c r="M175" i="3" s="1"/>
  <c r="E175" i="3"/>
  <c r="F188" i="3"/>
  <c r="M188" i="3" s="1"/>
  <c r="E188" i="3"/>
  <c r="H109" i="2" l="1"/>
  <c r="M109" i="2"/>
  <c r="M82" i="2" s="1"/>
  <c r="F45" i="8"/>
  <c r="M45" i="8" s="1"/>
  <c r="F50" i="8"/>
  <c r="F54" i="8"/>
  <c r="M54" i="8" s="1"/>
  <c r="M112" i="3"/>
  <c r="M87" i="3" s="1"/>
  <c r="F48" i="8"/>
  <c r="H184" i="3"/>
  <c r="J109" i="2"/>
  <c r="H82" i="2"/>
  <c r="E53" i="8"/>
  <c r="E52" i="8" s="1"/>
  <c r="E51" i="8" s="1"/>
  <c r="F87" i="3"/>
  <c r="F44" i="8"/>
  <c r="M44" i="8" s="1"/>
  <c r="E44" i="8"/>
  <c r="E87" i="3"/>
  <c r="F184" i="3"/>
  <c r="M184" i="3" s="1"/>
  <c r="E184" i="3"/>
  <c r="E46" i="8"/>
  <c r="F53" i="8"/>
  <c r="F46" i="8"/>
  <c r="M46" i="8" s="1"/>
  <c r="M81" i="2" l="1"/>
  <c r="M27" i="2" s="1"/>
  <c r="M8" i="2" s="1"/>
  <c r="M138" i="2"/>
  <c r="F49" i="8"/>
  <c r="M49" i="8" s="1"/>
  <c r="M50" i="8"/>
  <c r="F52" i="8"/>
  <c r="M53" i="8"/>
  <c r="F47" i="8"/>
  <c r="M47" i="8" s="1"/>
  <c r="M48" i="8"/>
  <c r="H138" i="2"/>
  <c r="H81" i="2"/>
  <c r="H27" i="2" s="1"/>
  <c r="H8" i="2" s="1"/>
  <c r="J184" i="3"/>
  <c r="J82" i="2"/>
  <c r="H100" i="8"/>
  <c r="H99" i="8" s="1"/>
  <c r="H98" i="8" s="1"/>
  <c r="H88" i="8" s="1"/>
  <c r="H157" i="3"/>
  <c r="F42" i="8"/>
  <c r="E42" i="8"/>
  <c r="E41" i="8" s="1"/>
  <c r="E40" i="8" s="1"/>
  <c r="D135" i="3"/>
  <c r="E135" i="3"/>
  <c r="F135" i="3"/>
  <c r="D136" i="3"/>
  <c r="E136" i="3"/>
  <c r="F136" i="3"/>
  <c r="D137" i="3"/>
  <c r="E137" i="3"/>
  <c r="F137" i="3"/>
  <c r="M137" i="3" s="1"/>
  <c r="D138" i="3"/>
  <c r="D73" i="8" s="1"/>
  <c r="E138" i="3"/>
  <c r="E73" i="8" s="1"/>
  <c r="F138" i="3"/>
  <c r="D134" i="3"/>
  <c r="D71" i="8" s="1"/>
  <c r="E134" i="3"/>
  <c r="E71" i="8" s="1"/>
  <c r="F134" i="3"/>
  <c r="F71" i="8" s="1"/>
  <c r="D229" i="3"/>
  <c r="F224" i="3"/>
  <c r="E224" i="3"/>
  <c r="E247" i="3" s="1"/>
  <c r="D224" i="3"/>
  <c r="D247" i="3" s="1"/>
  <c r="D113" i="1"/>
  <c r="D125" i="1" s="1"/>
  <c r="E113" i="1"/>
  <c r="E125" i="1" s="1"/>
  <c r="F113" i="1"/>
  <c r="F125" i="1" s="1"/>
  <c r="E123" i="2"/>
  <c r="F123" i="2"/>
  <c r="D149" i="8" l="1"/>
  <c r="D148" i="8" s="1"/>
  <c r="F229" i="3"/>
  <c r="E72" i="8"/>
  <c r="F72" i="8"/>
  <c r="D72" i="8"/>
  <c r="D70" i="8" s="1"/>
  <c r="D69" i="8" s="1"/>
  <c r="D68" i="8" s="1"/>
  <c r="D67" i="8" s="1"/>
  <c r="M138" i="3"/>
  <c r="F73" i="8"/>
  <c r="M73" i="8" s="1"/>
  <c r="M134" i="3"/>
  <c r="F133" i="3"/>
  <c r="F132" i="3"/>
  <c r="E133" i="3"/>
  <c r="E132" i="3"/>
  <c r="D133" i="3"/>
  <c r="D132" i="3"/>
  <c r="M140" i="2"/>
  <c r="M40" i="4"/>
  <c r="M136" i="3"/>
  <c r="F51" i="8"/>
  <c r="M51" i="8" s="1"/>
  <c r="M52" i="8"/>
  <c r="M72" i="8"/>
  <c r="M135" i="3"/>
  <c r="F41" i="8"/>
  <c r="M42" i="8"/>
  <c r="F247" i="3"/>
  <c r="M224" i="3"/>
  <c r="H181" i="8"/>
  <c r="H183" i="8" s="1"/>
  <c r="H74" i="8"/>
  <c r="H2" i="8" s="1"/>
  <c r="H253" i="3"/>
  <c r="H255" i="3" s="1"/>
  <c r="H139" i="3"/>
  <c r="H79" i="3" s="1"/>
  <c r="H8" i="3" s="1"/>
  <c r="H256" i="3" s="1"/>
  <c r="J81" i="2"/>
  <c r="J27" i="2" s="1"/>
  <c r="J8" i="2" s="1"/>
  <c r="J138" i="2"/>
  <c r="D227" i="3"/>
  <c r="J100" i="8"/>
  <c r="J99" i="8" s="1"/>
  <c r="J98" i="8" s="1"/>
  <c r="J88" i="8" s="1"/>
  <c r="J157" i="3"/>
  <c r="H140" i="2"/>
  <c r="H40" i="4"/>
  <c r="E223" i="3"/>
  <c r="E149" i="8"/>
  <c r="E148" i="8" s="1"/>
  <c r="D143" i="8"/>
  <c r="D142" i="8" s="1"/>
  <c r="E143" i="8"/>
  <c r="E142" i="8" s="1"/>
  <c r="F223" i="3"/>
  <c r="F143" i="8"/>
  <c r="E227" i="3"/>
  <c r="E70" i="8"/>
  <c r="E69" i="8" s="1"/>
  <c r="E68" i="8" s="1"/>
  <c r="E67" i="8" s="1"/>
  <c r="D223" i="3"/>
  <c r="M229" i="3" l="1"/>
  <c r="M228" i="3" s="1"/>
  <c r="M227" i="3" s="1"/>
  <c r="F151" i="8"/>
  <c r="F150" i="8" s="1"/>
  <c r="F228" i="3"/>
  <c r="F227" i="3"/>
  <c r="M132" i="3"/>
  <c r="M133" i="3"/>
  <c r="M133" i="1"/>
  <c r="M258" i="3"/>
  <c r="M141" i="2"/>
  <c r="M42" i="4"/>
  <c r="M151" i="8"/>
  <c r="M150" i="8" s="1"/>
  <c r="F70" i="8"/>
  <c r="M71" i="8"/>
  <c r="F40" i="8"/>
  <c r="M40" i="8" s="1"/>
  <c r="M41" i="8"/>
  <c r="F142" i="8"/>
  <c r="M142" i="8" s="1"/>
  <c r="M143" i="8"/>
  <c r="M223" i="3"/>
  <c r="M247" i="3"/>
  <c r="J253" i="3"/>
  <c r="J255" i="3" s="1"/>
  <c r="J139" i="3"/>
  <c r="J79" i="3" s="1"/>
  <c r="J8" i="3" s="1"/>
  <c r="J256" i="3" s="1"/>
  <c r="H141" i="2"/>
  <c r="H42" i="4"/>
  <c r="H258" i="3"/>
  <c r="H259" i="3" s="1"/>
  <c r="J40" i="4"/>
  <c r="J140" i="2"/>
  <c r="J181" i="8"/>
  <c r="J183" i="8" s="1"/>
  <c r="J74" i="8"/>
  <c r="J2" i="8" s="1"/>
  <c r="H184" i="8"/>
  <c r="H185" i="8"/>
  <c r="D141" i="8"/>
  <c r="D140" i="8" s="1"/>
  <c r="D175" i="8" s="1"/>
  <c r="E141" i="8"/>
  <c r="E140" i="8" s="1"/>
  <c r="E175" i="8" s="1"/>
  <c r="F149" i="8" l="1"/>
  <c r="F141" i="8"/>
  <c r="F69" i="8"/>
  <c r="M70" i="8"/>
  <c r="F148" i="8"/>
  <c r="M148" i="8" s="1"/>
  <c r="M149" i="8"/>
  <c r="F140" i="8"/>
  <c r="M141" i="8"/>
  <c r="J42" i="4"/>
  <c r="J141" i="2"/>
  <c r="J258" i="3"/>
  <c r="J259" i="3" s="1"/>
  <c r="J184" i="8"/>
  <c r="J185" i="8"/>
  <c r="F68" i="8" l="1"/>
  <c r="M69" i="8"/>
  <c r="F175" i="8"/>
  <c r="M140" i="8"/>
  <c r="F67" i="8" l="1"/>
  <c r="M67" i="8" s="1"/>
  <c r="M68" i="8"/>
  <c r="D13" i="4"/>
  <c r="E13" i="4"/>
  <c r="F13" i="4"/>
  <c r="F24" i="4" l="1"/>
  <c r="E24" i="4"/>
  <c r="F15" i="4"/>
  <c r="E15" i="4"/>
  <c r="D129" i="2"/>
  <c r="D128" i="2" s="1"/>
  <c r="D127" i="2" s="1"/>
  <c r="E129" i="2"/>
  <c r="E128" i="2" s="1"/>
  <c r="E127" i="2" s="1"/>
  <c r="F129" i="2"/>
  <c r="F128" i="2" s="1"/>
  <c r="F127" i="2" s="1"/>
  <c r="D114" i="2"/>
  <c r="E114" i="2"/>
  <c r="F114" i="2"/>
  <c r="F17" i="3" l="1"/>
  <c r="M17" i="3" s="1"/>
  <c r="E17" i="3"/>
  <c r="F12" i="3"/>
  <c r="M12" i="3" s="1"/>
  <c r="F14" i="3"/>
  <c r="M14" i="3" s="1"/>
  <c r="F19" i="3"/>
  <c r="M19" i="3" s="1"/>
  <c r="E22" i="3"/>
  <c r="F24" i="3"/>
  <c r="M24" i="3" s="1"/>
  <c r="E27" i="3"/>
  <c r="F29" i="3"/>
  <c r="M29" i="3" s="1"/>
  <c r="F31" i="3"/>
  <c r="M31" i="3" s="1"/>
  <c r="F33" i="3"/>
  <c r="M33" i="3" s="1"/>
  <c r="F35" i="3"/>
  <c r="M35" i="3" s="1"/>
  <c r="E38" i="3"/>
  <c r="E40" i="3"/>
  <c r="E42" i="3"/>
  <c r="E46" i="3"/>
  <c r="F48" i="3"/>
  <c r="M48" i="3" s="1"/>
  <c r="F50" i="3"/>
  <c r="M50" i="3" s="1"/>
  <c r="F52" i="3"/>
  <c r="M52" i="3" s="1"/>
  <c r="F54" i="3"/>
  <c r="F56" i="3"/>
  <c r="M56" i="3" s="1"/>
  <c r="E59" i="3"/>
  <c r="E61" i="3"/>
  <c r="F30" i="4"/>
  <c r="F32" i="4"/>
  <c r="D15" i="4"/>
  <c r="D32" i="4" s="1"/>
  <c r="F33" i="4"/>
  <c r="D24" i="4"/>
  <c r="D33" i="4" s="1"/>
  <c r="D30" i="4"/>
  <c r="E30" i="4"/>
  <c r="D29" i="2"/>
  <c r="F29" i="2"/>
  <c r="D11" i="3"/>
  <c r="E11" i="3"/>
  <c r="F11" i="3"/>
  <c r="M11" i="3" s="1"/>
  <c r="D12" i="3"/>
  <c r="E12" i="3"/>
  <c r="D13" i="3"/>
  <c r="E13" i="3"/>
  <c r="F13" i="3"/>
  <c r="M13" i="3" s="1"/>
  <c r="D14" i="3"/>
  <c r="E14" i="3"/>
  <c r="D15" i="3"/>
  <c r="E15" i="3"/>
  <c r="F15" i="3"/>
  <c r="M15" i="3" s="1"/>
  <c r="E18" i="3"/>
  <c r="F18" i="3"/>
  <c r="M18" i="3" s="1"/>
  <c r="D19" i="3"/>
  <c r="E19" i="3"/>
  <c r="D20" i="3"/>
  <c r="E20" i="3"/>
  <c r="F20" i="3"/>
  <c r="M20" i="3" s="1"/>
  <c r="D21" i="3"/>
  <c r="E21" i="3"/>
  <c r="F21" i="3"/>
  <c r="M21" i="3" s="1"/>
  <c r="D22" i="3"/>
  <c r="F22" i="3"/>
  <c r="M22" i="3" s="1"/>
  <c r="D23" i="3"/>
  <c r="E23" i="3"/>
  <c r="F23" i="3"/>
  <c r="M23" i="3" s="1"/>
  <c r="D24" i="3"/>
  <c r="E24" i="3"/>
  <c r="D25" i="3"/>
  <c r="E25" i="3"/>
  <c r="F25" i="3"/>
  <c r="M25" i="3" s="1"/>
  <c r="D26" i="3"/>
  <c r="E26" i="3"/>
  <c r="F26" i="3"/>
  <c r="M26" i="3" s="1"/>
  <c r="D27" i="3"/>
  <c r="F27" i="3"/>
  <c r="M27" i="3" s="1"/>
  <c r="D28" i="3"/>
  <c r="E28" i="3"/>
  <c r="F28" i="3"/>
  <c r="M28" i="3" s="1"/>
  <c r="D29" i="3"/>
  <c r="E29" i="3"/>
  <c r="D30" i="3"/>
  <c r="E30" i="3"/>
  <c r="F30" i="3"/>
  <c r="M30" i="3" s="1"/>
  <c r="D31" i="3"/>
  <c r="E31" i="3"/>
  <c r="D32" i="3"/>
  <c r="E32" i="3"/>
  <c r="F32" i="3"/>
  <c r="M32" i="3" s="1"/>
  <c r="D33" i="3"/>
  <c r="E33" i="3"/>
  <c r="D34" i="3"/>
  <c r="E34" i="3"/>
  <c r="F34" i="3"/>
  <c r="M34" i="3" s="1"/>
  <c r="D35" i="3"/>
  <c r="E35" i="3"/>
  <c r="D36" i="3"/>
  <c r="E36" i="3"/>
  <c r="F36" i="3"/>
  <c r="M36" i="3" s="1"/>
  <c r="D37" i="3"/>
  <c r="E37" i="3"/>
  <c r="F37" i="3"/>
  <c r="M37" i="3" s="1"/>
  <c r="D38" i="3"/>
  <c r="F38" i="3"/>
  <c r="M38" i="3" s="1"/>
  <c r="D39" i="3"/>
  <c r="E39" i="3"/>
  <c r="F39" i="3"/>
  <c r="M39" i="3" s="1"/>
  <c r="D40" i="3"/>
  <c r="F40" i="3"/>
  <c r="M40" i="3" s="1"/>
  <c r="D41" i="3"/>
  <c r="E41" i="3"/>
  <c r="F41" i="3"/>
  <c r="M41" i="3" s="1"/>
  <c r="D42" i="3"/>
  <c r="F42" i="3"/>
  <c r="M42" i="3" s="1"/>
  <c r="D43" i="3"/>
  <c r="E43" i="3"/>
  <c r="F43" i="3"/>
  <c r="M43" i="3" s="1"/>
  <c r="D44" i="3"/>
  <c r="E44" i="3"/>
  <c r="F44" i="3"/>
  <c r="M44" i="3" s="1"/>
  <c r="D45" i="3"/>
  <c r="E45" i="3"/>
  <c r="F45" i="3"/>
  <c r="M45" i="3" s="1"/>
  <c r="D46" i="3"/>
  <c r="F46" i="3"/>
  <c r="M46" i="3" s="1"/>
  <c r="E47" i="3"/>
  <c r="F47" i="3"/>
  <c r="M47" i="3" s="1"/>
  <c r="D48" i="3"/>
  <c r="E48" i="3"/>
  <c r="D49" i="3"/>
  <c r="E49" i="3"/>
  <c r="F49" i="3"/>
  <c r="M49" i="3" s="1"/>
  <c r="D50" i="3"/>
  <c r="E50" i="3"/>
  <c r="D51" i="3"/>
  <c r="E51" i="3"/>
  <c r="F51" i="3"/>
  <c r="M51" i="3" s="1"/>
  <c r="D52" i="3"/>
  <c r="E52" i="3"/>
  <c r="D53" i="3"/>
  <c r="E53" i="3"/>
  <c r="F53" i="3"/>
  <c r="M53" i="3" s="1"/>
  <c r="D54" i="3"/>
  <c r="D13" i="8" s="1"/>
  <c r="E54" i="3"/>
  <c r="E13" i="8" s="1"/>
  <c r="D55" i="3"/>
  <c r="E55" i="3"/>
  <c r="F55" i="3"/>
  <c r="M55" i="3" s="1"/>
  <c r="D56" i="3"/>
  <c r="E56" i="3"/>
  <c r="D57" i="3"/>
  <c r="E57" i="3"/>
  <c r="F57" i="3"/>
  <c r="M57" i="3" s="1"/>
  <c r="D58" i="3"/>
  <c r="E58" i="3"/>
  <c r="F58" i="3"/>
  <c r="M58" i="3" s="1"/>
  <c r="F59" i="3"/>
  <c r="M59" i="3" s="1"/>
  <c r="D60" i="3"/>
  <c r="F60" i="3"/>
  <c r="M60" i="3" s="1"/>
  <c r="D61" i="3"/>
  <c r="F61" i="3"/>
  <c r="M61" i="3" s="1"/>
  <c r="D10" i="3" l="1"/>
  <c r="E16" i="8"/>
  <c r="E15" i="8" s="1"/>
  <c r="F13" i="8"/>
  <c r="M13" i="8" s="1"/>
  <c r="M54" i="3"/>
  <c r="M10" i="3" s="1"/>
  <c r="F14" i="8"/>
  <c r="M14" i="8" s="1"/>
  <c r="E14" i="8"/>
  <c r="D16" i="8"/>
  <c r="D12" i="8"/>
  <c r="F11" i="8"/>
  <c r="M11" i="8" s="1"/>
  <c r="D10" i="8"/>
  <c r="E11" i="8"/>
  <c r="F16" i="8"/>
  <c r="D14" i="8"/>
  <c r="F12" i="8"/>
  <c r="M12" i="8" s="1"/>
  <c r="D11" i="8"/>
  <c r="F10" i="8"/>
  <c r="M10" i="8" s="1"/>
  <c r="E12" i="8"/>
  <c r="E10" i="8"/>
  <c r="E10" i="3"/>
  <c r="F10" i="3"/>
  <c r="D28" i="2"/>
  <c r="F28" i="2"/>
  <c r="E32" i="4"/>
  <c r="E29" i="2"/>
  <c r="E33" i="4"/>
  <c r="F143" i="3"/>
  <c r="M143" i="3" s="1"/>
  <c r="F144" i="3"/>
  <c r="M144" i="3" s="1"/>
  <c r="F150" i="3"/>
  <c r="F152" i="3"/>
  <c r="F155" i="3"/>
  <c r="M155" i="3" s="1"/>
  <c r="F15" i="8" l="1"/>
  <c r="M15" i="8" s="1"/>
  <c r="M16" i="8"/>
  <c r="F84" i="8"/>
  <c r="M84" i="8" s="1"/>
  <c r="M152" i="3"/>
  <c r="M150" i="3"/>
  <c r="E28" i="2"/>
  <c r="D15" i="8"/>
  <c r="F9" i="8"/>
  <c r="E9" i="8"/>
  <c r="E4" i="8" s="1"/>
  <c r="E3" i="8" s="1"/>
  <c r="D9" i="8"/>
  <c r="D4" i="8" s="1"/>
  <c r="D3" i="8" s="1"/>
  <c r="F239" i="3"/>
  <c r="M239" i="3" s="1"/>
  <c r="E239" i="3"/>
  <c r="D239" i="3"/>
  <c r="C66" i="3"/>
  <c r="B66" i="3"/>
  <c r="D66" i="3"/>
  <c r="E66" i="3"/>
  <c r="F66" i="3"/>
  <c r="M66" i="3" s="1"/>
  <c r="F4" i="8" l="1"/>
  <c r="M9" i="8"/>
  <c r="F156" i="3"/>
  <c r="M156" i="3" s="1"/>
  <c r="F154" i="3"/>
  <c r="M154" i="3" s="1"/>
  <c r="F153" i="3"/>
  <c r="F149" i="3"/>
  <c r="M149" i="3" s="1"/>
  <c r="F148" i="3"/>
  <c r="M148" i="3" s="1"/>
  <c r="F142" i="3"/>
  <c r="M142" i="3" s="1"/>
  <c r="F85" i="8" l="1"/>
  <c r="M85" i="8" s="1"/>
  <c r="M153" i="3"/>
  <c r="F3" i="8"/>
  <c r="M3" i="8" s="1"/>
  <c r="M4" i="8"/>
  <c r="F87" i="8"/>
  <c r="M122" i="3"/>
  <c r="F86" i="8" l="1"/>
  <c r="M86" i="8" s="1"/>
  <c r="M87" i="8"/>
  <c r="F200" i="3"/>
  <c r="M200" i="3" s="1"/>
  <c r="F201" i="3"/>
  <c r="M201" i="3" s="1"/>
  <c r="F204" i="3"/>
  <c r="M204" i="3" s="1"/>
  <c r="F206" i="3"/>
  <c r="F190" i="3"/>
  <c r="F191" i="3"/>
  <c r="M191" i="3" s="1"/>
  <c r="F192" i="3"/>
  <c r="M192" i="3" s="1"/>
  <c r="F193" i="3"/>
  <c r="M193" i="3" s="1"/>
  <c r="F194" i="3"/>
  <c r="M194" i="3" s="1"/>
  <c r="F195" i="3"/>
  <c r="M195" i="3" s="1"/>
  <c r="F105" i="8" l="1"/>
  <c r="M105" i="8" s="1"/>
  <c r="M190" i="3"/>
  <c r="M189" i="3" s="1"/>
  <c r="F122" i="8"/>
  <c r="M122" i="8" s="1"/>
  <c r="M206" i="3"/>
  <c r="F106" i="8"/>
  <c r="F108" i="8"/>
  <c r="M108" i="8" s="1"/>
  <c r="F205" i="3"/>
  <c r="F189" i="3"/>
  <c r="F104" i="8" l="1"/>
  <c r="M104" i="8" s="1"/>
  <c r="M106" i="8"/>
  <c r="F120" i="8"/>
  <c r="M205" i="3"/>
  <c r="F103" i="8"/>
  <c r="M103" i="8" s="1"/>
  <c r="F107" i="8"/>
  <c r="M107" i="8" s="1"/>
  <c r="F119" i="8" l="1"/>
  <c r="M119" i="8" s="1"/>
  <c r="M120" i="8"/>
  <c r="F102" i="8"/>
  <c r="M102" i="8" s="1"/>
  <c r="M116" i="3"/>
  <c r="F145" i="3" l="1"/>
  <c r="F202" i="3"/>
  <c r="F117" i="8" l="1"/>
  <c r="M117" i="8" s="1"/>
  <c r="M202" i="3"/>
  <c r="F79" i="8"/>
  <c r="M79" i="8" s="1"/>
  <c r="M145" i="3"/>
  <c r="D154" i="3"/>
  <c r="D155" i="3"/>
  <c r="A54" i="3"/>
  <c r="B54" i="3"/>
  <c r="C54" i="3"/>
  <c r="F100" i="8" l="1"/>
  <c r="M100" i="8" s="1"/>
  <c r="D145" i="3"/>
  <c r="D202" i="3"/>
  <c r="D206" i="3"/>
  <c r="D148" i="3"/>
  <c r="D156" i="3"/>
  <c r="E203" i="3"/>
  <c r="E118" i="8" s="1"/>
  <c r="D203" i="3"/>
  <c r="D118" i="8" s="1"/>
  <c r="D150" i="3"/>
  <c r="D143" i="3"/>
  <c r="D151" i="3"/>
  <c r="E151" i="3"/>
  <c r="D200" i="3"/>
  <c r="D204" i="3"/>
  <c r="D149" i="3"/>
  <c r="D142" i="3"/>
  <c r="D147" i="3"/>
  <c r="E147" i="3"/>
  <c r="D144" i="3"/>
  <c r="D152" i="3"/>
  <c r="D201" i="3"/>
  <c r="D205" i="3"/>
  <c r="D153" i="3"/>
  <c r="E155" i="3"/>
  <c r="E154" i="3"/>
  <c r="F63" i="3"/>
  <c r="M63" i="3" s="1"/>
  <c r="F72" i="3"/>
  <c r="M72" i="3" s="1"/>
  <c r="F76" i="3"/>
  <c r="M76" i="3" s="1"/>
  <c r="F64" i="3"/>
  <c r="M64" i="3" s="1"/>
  <c r="F69" i="3"/>
  <c r="M69" i="3" s="1"/>
  <c r="F77" i="3"/>
  <c r="M77" i="3" s="1"/>
  <c r="F65" i="3"/>
  <c r="M65" i="3" s="1"/>
  <c r="F70" i="3"/>
  <c r="M70" i="3" s="1"/>
  <c r="F74" i="3"/>
  <c r="M74" i="3" s="1"/>
  <c r="F78" i="3"/>
  <c r="M78" i="3" s="1"/>
  <c r="F101" i="8"/>
  <c r="M101" i="8" s="1"/>
  <c r="F68" i="3"/>
  <c r="M68" i="3" s="1"/>
  <c r="F73" i="3"/>
  <c r="F67" i="3"/>
  <c r="M67" i="3" s="1"/>
  <c r="F71" i="3"/>
  <c r="M71" i="3" s="1"/>
  <c r="F75" i="3"/>
  <c r="M75" i="3" s="1"/>
  <c r="D190" i="3"/>
  <c r="D191" i="3"/>
  <c r="D192" i="3"/>
  <c r="D194" i="3"/>
  <c r="D195" i="3"/>
  <c r="E63" i="3"/>
  <c r="D63" i="3"/>
  <c r="D193" i="3"/>
  <c r="E72" i="3"/>
  <c r="D72" i="3"/>
  <c r="E76" i="3"/>
  <c r="D76" i="3"/>
  <c r="E64" i="3"/>
  <c r="D64" i="3"/>
  <c r="E73" i="3"/>
  <c r="E24" i="8" s="1"/>
  <c r="D73" i="3"/>
  <c r="D24" i="8" s="1"/>
  <c r="E77" i="3"/>
  <c r="D77" i="3"/>
  <c r="E65" i="3"/>
  <c r="D65" i="3"/>
  <c r="E70" i="3"/>
  <c r="D70" i="3"/>
  <c r="E74" i="3"/>
  <c r="D74" i="3"/>
  <c r="E78" i="3"/>
  <c r="D78" i="3"/>
  <c r="E101" i="8"/>
  <c r="E68" i="3"/>
  <c r="D68" i="3"/>
  <c r="E69" i="3"/>
  <c r="D69" i="3"/>
  <c r="D82" i="2"/>
  <c r="E67" i="3"/>
  <c r="D67" i="3"/>
  <c r="E71" i="3"/>
  <c r="D71" i="3"/>
  <c r="E75" i="3"/>
  <c r="D75" i="3"/>
  <c r="F203" i="3"/>
  <c r="F82" i="2"/>
  <c r="F138" i="2" s="1"/>
  <c r="M130" i="3"/>
  <c r="M128" i="3"/>
  <c r="M129" i="3"/>
  <c r="F24" i="8" l="1"/>
  <c r="M24" i="8" s="1"/>
  <c r="M73" i="3"/>
  <c r="M62" i="3" s="1"/>
  <c r="F118" i="8"/>
  <c r="M118" i="8" s="1"/>
  <c r="M203" i="3"/>
  <c r="F99" i="8"/>
  <c r="M99" i="8" s="1"/>
  <c r="D80" i="8"/>
  <c r="D122" i="8"/>
  <c r="F96" i="8"/>
  <c r="M96" i="8" s="1"/>
  <c r="D84" i="8"/>
  <c r="D120" i="8"/>
  <c r="D79" i="8"/>
  <c r="D82" i="8"/>
  <c r="E96" i="8"/>
  <c r="F95" i="8"/>
  <c r="M95" i="8" s="1"/>
  <c r="D85" i="8"/>
  <c r="D117" i="8"/>
  <c r="D87" i="8"/>
  <c r="D106" i="8"/>
  <c r="D100" i="8"/>
  <c r="D97" i="8"/>
  <c r="D96" i="8"/>
  <c r="D95" i="8"/>
  <c r="E29" i="8"/>
  <c r="E28" i="8" s="1"/>
  <c r="D108" i="8"/>
  <c r="F27" i="8"/>
  <c r="F97" i="8"/>
  <c r="M97" i="8" s="1"/>
  <c r="F20" i="8"/>
  <c r="M20" i="8" s="1"/>
  <c r="D29" i="8"/>
  <c r="D105" i="8"/>
  <c r="D101" i="8"/>
  <c r="E95" i="8"/>
  <c r="F29" i="8"/>
  <c r="E27" i="8"/>
  <c r="E23" i="8" s="1"/>
  <c r="E20" i="8"/>
  <c r="D22" i="8"/>
  <c r="E22" i="8"/>
  <c r="D20" i="8"/>
  <c r="F21" i="8"/>
  <c r="M21" i="8" s="1"/>
  <c r="F22" i="8"/>
  <c r="M22" i="8" s="1"/>
  <c r="D27" i="8"/>
  <c r="D21" i="8"/>
  <c r="E21" i="8"/>
  <c r="E153" i="3"/>
  <c r="E85" i="8" s="1"/>
  <c r="E144" i="3"/>
  <c r="E150" i="3"/>
  <c r="E82" i="8" s="1"/>
  <c r="E201" i="3"/>
  <c r="E200" i="3"/>
  <c r="E152" i="3"/>
  <c r="E84" i="8" s="1"/>
  <c r="E156" i="3"/>
  <c r="E87" i="8" s="1"/>
  <c r="E86" i="8" s="1"/>
  <c r="E145" i="3"/>
  <c r="E149" i="3"/>
  <c r="E143" i="3"/>
  <c r="E148" i="3"/>
  <c r="E142" i="3"/>
  <c r="E202" i="3"/>
  <c r="E205" i="3"/>
  <c r="E97" i="8"/>
  <c r="E204" i="3"/>
  <c r="E206" i="3"/>
  <c r="E122" i="8" s="1"/>
  <c r="E190" i="3"/>
  <c r="E105" i="8" s="1"/>
  <c r="E193" i="3"/>
  <c r="E195" i="3"/>
  <c r="E192" i="3"/>
  <c r="E191" i="3"/>
  <c r="E194" i="3"/>
  <c r="F40" i="4"/>
  <c r="F62" i="3"/>
  <c r="F9" i="3" s="1"/>
  <c r="D189" i="3"/>
  <c r="E62" i="3"/>
  <c r="E9" i="3" s="1"/>
  <c r="E82" i="2"/>
  <c r="E138" i="2" s="1"/>
  <c r="D62" i="3"/>
  <c r="D9" i="3" s="1"/>
  <c r="M251" i="3" l="1"/>
  <c r="M9" i="3"/>
  <c r="F28" i="8"/>
  <c r="M28" i="8" s="1"/>
  <c r="M29" i="8"/>
  <c r="F23" i="8"/>
  <c r="M23" i="8" s="1"/>
  <c r="M27" i="8"/>
  <c r="F98" i="8"/>
  <c r="M98" i="8" s="1"/>
  <c r="E120" i="8"/>
  <c r="E119" i="8" s="1"/>
  <c r="D86" i="8"/>
  <c r="D28" i="8"/>
  <c r="D23" i="8"/>
  <c r="D107" i="8"/>
  <c r="F94" i="8"/>
  <c r="M94" i="8" s="1"/>
  <c r="E106" i="8"/>
  <c r="E104" i="8" s="1"/>
  <c r="D81" i="8"/>
  <c r="E79" i="8"/>
  <c r="E80" i="8"/>
  <c r="E81" i="8"/>
  <c r="D104" i="8"/>
  <c r="D94" i="8"/>
  <c r="E117" i="8"/>
  <c r="D119" i="8"/>
  <c r="D99" i="8"/>
  <c r="E94" i="8"/>
  <c r="E108" i="8"/>
  <c r="E100" i="8"/>
  <c r="E99" i="8" s="1"/>
  <c r="F19" i="8"/>
  <c r="M19" i="8" s="1"/>
  <c r="E19" i="8"/>
  <c r="D19" i="8"/>
  <c r="E189" i="3"/>
  <c r="E98" i="8" l="1"/>
  <c r="E18" i="8"/>
  <c r="E17" i="8" s="1"/>
  <c r="E179" i="8" s="1"/>
  <c r="F18" i="8"/>
  <c r="D103" i="8"/>
  <c r="D98" i="8"/>
  <c r="E107" i="8"/>
  <c r="E103" i="8"/>
  <c r="D18" i="8"/>
  <c r="F17" i="8" l="1"/>
  <c r="M18" i="8"/>
  <c r="D17" i="8"/>
  <c r="D179" i="8" s="1"/>
  <c r="D102" i="8"/>
  <c r="E102" i="8"/>
  <c r="E63" i="8"/>
  <c r="M125" i="3"/>
  <c r="M124" i="3"/>
  <c r="M121" i="3"/>
  <c r="M119" i="3"/>
  <c r="M118" i="3"/>
  <c r="M117" i="3"/>
  <c r="F179" i="8" l="1"/>
  <c r="M17" i="8"/>
  <c r="F61" i="8"/>
  <c r="M61" i="8" s="1"/>
  <c r="E61" i="8"/>
  <c r="E62" i="8"/>
  <c r="D61" i="8"/>
  <c r="D63" i="8"/>
  <c r="D62" i="8"/>
  <c r="F147" i="3"/>
  <c r="F151" i="3"/>
  <c r="M126" i="3"/>
  <c r="M123" i="3"/>
  <c r="F158" i="3"/>
  <c r="M158" i="3" s="1"/>
  <c r="M157" i="3" s="1"/>
  <c r="M115" i="3"/>
  <c r="F63" i="8" l="1"/>
  <c r="M63" i="8" s="1"/>
  <c r="M127" i="3"/>
  <c r="M151" i="3"/>
  <c r="F82" i="8"/>
  <c r="M82" i="8" s="1"/>
  <c r="F80" i="8"/>
  <c r="M80" i="8" s="1"/>
  <c r="M147" i="3"/>
  <c r="E60" i="8"/>
  <c r="D60" i="8"/>
  <c r="D56" i="8" s="1"/>
  <c r="D55" i="8" s="1"/>
  <c r="F91" i="8"/>
  <c r="F157" i="3"/>
  <c r="F62" i="8"/>
  <c r="D240" i="3"/>
  <c r="D241" i="3"/>
  <c r="D236" i="3"/>
  <c r="D248" i="3" s="1"/>
  <c r="D233" i="3"/>
  <c r="D232" i="3"/>
  <c r="D156" i="8" s="1"/>
  <c r="D226" i="3"/>
  <c r="D222" i="3"/>
  <c r="D221" i="3"/>
  <c r="D220" i="3"/>
  <c r="D219" i="3"/>
  <c r="D218" i="3"/>
  <c r="D217" i="3"/>
  <c r="D216" i="3"/>
  <c r="D215" i="3"/>
  <c r="D213" i="3"/>
  <c r="D212" i="3"/>
  <c r="D210" i="3"/>
  <c r="D209" i="3"/>
  <c r="D199" i="3"/>
  <c r="D116" i="8" s="1"/>
  <c r="D197" i="3"/>
  <c r="D158" i="3"/>
  <c r="D141" i="3"/>
  <c r="D78" i="8" s="1"/>
  <c r="D82" i="3"/>
  <c r="D127" i="1"/>
  <c r="D119" i="1"/>
  <c r="D118" i="1" s="1"/>
  <c r="D115" i="1"/>
  <c r="D104" i="1"/>
  <c r="D98" i="1"/>
  <c r="D88" i="1"/>
  <c r="D86" i="1"/>
  <c r="D63" i="1"/>
  <c r="D10" i="1"/>
  <c r="D121" i="2"/>
  <c r="D10" i="2"/>
  <c r="D8" i="4"/>
  <c r="E240" i="3"/>
  <c r="E241" i="3"/>
  <c r="E169" i="8" s="1"/>
  <c r="E236" i="3"/>
  <c r="E248" i="3" s="1"/>
  <c r="E233" i="3"/>
  <c r="E157" i="8" s="1"/>
  <c r="E232" i="3"/>
  <c r="E156" i="8" s="1"/>
  <c r="E226" i="3"/>
  <c r="E222" i="3"/>
  <c r="E221" i="3"/>
  <c r="E220" i="3"/>
  <c r="E219" i="3"/>
  <c r="E218" i="3"/>
  <c r="E217" i="3"/>
  <c r="E216" i="3"/>
  <c r="E215" i="3"/>
  <c r="E135" i="8" s="1"/>
  <c r="E213" i="3"/>
  <c r="E131" i="8" s="1"/>
  <c r="E130" i="8" s="1"/>
  <c r="E212" i="3"/>
  <c r="E129" i="8" s="1"/>
  <c r="E210" i="3"/>
  <c r="E128" i="8" s="1"/>
  <c r="E209" i="3"/>
  <c r="E127" i="8" s="1"/>
  <c r="E199" i="3"/>
  <c r="E116" i="8" s="1"/>
  <c r="E115" i="8" s="1"/>
  <c r="E197" i="3"/>
  <c r="E158" i="3"/>
  <c r="E141" i="3"/>
  <c r="E82" i="3"/>
  <c r="E127" i="1"/>
  <c r="E119" i="1"/>
  <c r="E118" i="1" s="1"/>
  <c r="E115" i="1"/>
  <c r="E104" i="1"/>
  <c r="E98" i="1"/>
  <c r="E88" i="1"/>
  <c r="E86" i="1"/>
  <c r="E10" i="1"/>
  <c r="E121" i="2"/>
  <c r="E139" i="2"/>
  <c r="E41" i="4" s="1"/>
  <c r="E10" i="2"/>
  <c r="E136" i="2" s="1"/>
  <c r="E38" i="4" s="1"/>
  <c r="E8" i="4"/>
  <c r="M113" i="3" l="1"/>
  <c r="M254" i="3" s="1"/>
  <c r="F60" i="8"/>
  <c r="M60" i="8" s="1"/>
  <c r="M62" i="8"/>
  <c r="F90" i="8"/>
  <c r="M90" i="8" s="1"/>
  <c r="M91" i="8"/>
  <c r="M59" i="8"/>
  <c r="M57" i="8" s="1"/>
  <c r="F81" i="8"/>
  <c r="M81" i="8" s="1"/>
  <c r="D136" i="2"/>
  <c r="D38" i="4" s="1"/>
  <c r="D124" i="1"/>
  <c r="E124" i="1"/>
  <c r="E9" i="1"/>
  <c r="E126" i="1"/>
  <c r="D9" i="1"/>
  <c r="D126" i="1"/>
  <c r="E177" i="8"/>
  <c r="D157" i="8"/>
  <c r="E114" i="8"/>
  <c r="E113" i="8" s="1"/>
  <c r="F89" i="8"/>
  <c r="E128" i="1"/>
  <c r="E97" i="1"/>
  <c r="E62" i="1" s="1"/>
  <c r="D128" i="1"/>
  <c r="D97" i="1"/>
  <c r="D62" i="1" s="1"/>
  <c r="D135" i="8"/>
  <c r="D162" i="8"/>
  <c r="D160" i="8" s="1"/>
  <c r="D127" i="8"/>
  <c r="D129" i="8"/>
  <c r="D77" i="8"/>
  <c r="D115" i="8"/>
  <c r="E56" i="8"/>
  <c r="E38" i="8"/>
  <c r="E139" i="8"/>
  <c r="E138" i="8" s="1"/>
  <c r="E136" i="8"/>
  <c r="E231" i="3"/>
  <c r="E155" i="8"/>
  <c r="E154" i="8" s="1"/>
  <c r="D131" i="8"/>
  <c r="E112" i="8"/>
  <c r="E111" i="8" s="1"/>
  <c r="E196" i="3"/>
  <c r="D137" i="8"/>
  <c r="E235" i="3"/>
  <c r="E162" i="8"/>
  <c r="E160" i="8" s="1"/>
  <c r="D128" i="8"/>
  <c r="D136" i="8"/>
  <c r="E33" i="8"/>
  <c r="E140" i="3"/>
  <c r="E78" i="8"/>
  <c r="E77" i="8" s="1"/>
  <c r="E126" i="8"/>
  <c r="E137" i="8"/>
  <c r="D38" i="8"/>
  <c r="D112" i="8"/>
  <c r="D196" i="3"/>
  <c r="D139" i="8"/>
  <c r="E168" i="8"/>
  <c r="E166" i="8" s="1"/>
  <c r="E238" i="3"/>
  <c r="E237" i="3" s="1"/>
  <c r="D147" i="8"/>
  <c r="D225" i="3"/>
  <c r="D169" i="8"/>
  <c r="D91" i="8"/>
  <c r="D157" i="3"/>
  <c r="D238" i="3"/>
  <c r="D237" i="3" s="1"/>
  <c r="D168" i="8"/>
  <c r="E91" i="8"/>
  <c r="E90" i="8" s="1"/>
  <c r="E157" i="3"/>
  <c r="E253" i="3" s="1"/>
  <c r="E147" i="8"/>
  <c r="E225" i="3"/>
  <c r="D231" i="3"/>
  <c r="D198" i="3"/>
  <c r="D235" i="3"/>
  <c r="E198" i="3"/>
  <c r="D140" i="3"/>
  <c r="E28" i="4"/>
  <c r="E31" i="4"/>
  <c r="E34" i="4" s="1"/>
  <c r="D28" i="4"/>
  <c r="D31" i="4"/>
  <c r="D34" i="4" s="1"/>
  <c r="D81" i="2"/>
  <c r="D139" i="2"/>
  <c r="D41" i="4" s="1"/>
  <c r="E249" i="3"/>
  <c r="D249" i="3"/>
  <c r="E40" i="4"/>
  <c r="E208" i="3"/>
  <c r="E251" i="3"/>
  <c r="D208" i="3"/>
  <c r="D81" i="3"/>
  <c r="D214" i="3"/>
  <c r="D9" i="2"/>
  <c r="D137" i="2"/>
  <c r="E81" i="3"/>
  <c r="E214" i="3"/>
  <c r="E250" i="3" s="1"/>
  <c r="E81" i="2"/>
  <c r="E27" i="2" s="1"/>
  <c r="E137" i="2"/>
  <c r="E9" i="2"/>
  <c r="D9" i="7"/>
  <c r="D8" i="7"/>
  <c r="D7" i="7"/>
  <c r="D6" i="7"/>
  <c r="D5" i="7"/>
  <c r="D4" i="7"/>
  <c r="D3" i="7"/>
  <c r="E55" i="8" l="1"/>
  <c r="E182" i="8" s="1"/>
  <c r="F56" i="8"/>
  <c r="F55" i="8" s="1"/>
  <c r="F88" i="8"/>
  <c r="M88" i="8" s="1"/>
  <c r="M89" i="8"/>
  <c r="M55" i="8"/>
  <c r="M56" i="8"/>
  <c r="E134" i="8"/>
  <c r="E133" i="8" s="1"/>
  <c r="E132" i="8" s="1"/>
  <c r="E178" i="8" s="1"/>
  <c r="E246" i="3"/>
  <c r="D8" i="1"/>
  <c r="E8" i="1"/>
  <c r="D246" i="3"/>
  <c r="E110" i="8"/>
  <c r="E109" i="8" s="1"/>
  <c r="D250" i="3"/>
  <c r="D177" i="8"/>
  <c r="E153" i="8"/>
  <c r="D155" i="8"/>
  <c r="D154" i="8" s="1"/>
  <c r="E125" i="8"/>
  <c r="E159" i="8"/>
  <c r="E158" i="8" s="1"/>
  <c r="E176" i="8" s="1"/>
  <c r="E165" i="8"/>
  <c r="E164" i="8" s="1"/>
  <c r="E180" i="8" s="1"/>
  <c r="E76" i="8"/>
  <c r="E75" i="8" s="1"/>
  <c r="E146" i="8"/>
  <c r="E145" i="8" s="1"/>
  <c r="E144" i="8" s="1"/>
  <c r="E89" i="8"/>
  <c r="E88" i="8" s="1"/>
  <c r="E32" i="8"/>
  <c r="D253" i="3"/>
  <c r="D234" i="3"/>
  <c r="D207" i="3"/>
  <c r="E207" i="3"/>
  <c r="D76" i="8"/>
  <c r="D130" i="8"/>
  <c r="D114" i="8"/>
  <c r="D126" i="8"/>
  <c r="D90" i="8"/>
  <c r="D138" i="8"/>
  <c r="D111" i="8"/>
  <c r="D134" i="8"/>
  <c r="D146" i="8"/>
  <c r="D159" i="8"/>
  <c r="D166" i="8"/>
  <c r="E234" i="3"/>
  <c r="E139" i="3"/>
  <c r="D33" i="8"/>
  <c r="D139" i="3"/>
  <c r="D39" i="4"/>
  <c r="E39" i="4"/>
  <c r="E252" i="3"/>
  <c r="E140" i="2"/>
  <c r="E42" i="4" s="1"/>
  <c r="D252" i="3"/>
  <c r="D254" i="3"/>
  <c r="D251" i="3"/>
  <c r="E129" i="1"/>
  <c r="E8" i="2"/>
  <c r="E254" i="3"/>
  <c r="D80" i="3"/>
  <c r="D129" i="1"/>
  <c r="F182" i="8" l="1"/>
  <c r="E143" i="2"/>
  <c r="E44" i="4"/>
  <c r="D44" i="4"/>
  <c r="E31" i="8"/>
  <c r="D182" i="8"/>
  <c r="E74" i="8"/>
  <c r="E181" i="8"/>
  <c r="D153" i="8"/>
  <c r="E124" i="8"/>
  <c r="E123" i="8"/>
  <c r="D79" i="3"/>
  <c r="D133" i="8"/>
  <c r="D165" i="8"/>
  <c r="D110" i="8"/>
  <c r="D145" i="8"/>
  <c r="D89" i="8"/>
  <c r="D113" i="8"/>
  <c r="D158" i="8"/>
  <c r="D176" i="8" s="1"/>
  <c r="D32" i="8"/>
  <c r="D125" i="8"/>
  <c r="D75" i="8"/>
  <c r="E258" i="3"/>
  <c r="E141" i="2"/>
  <c r="E130" i="1"/>
  <c r="E80" i="3"/>
  <c r="D255" i="3"/>
  <c r="E255" i="3"/>
  <c r="D130" i="1"/>
  <c r="F199" i="3"/>
  <c r="M199" i="3" s="1"/>
  <c r="M198" i="3" s="1"/>
  <c r="E174" i="8" l="1"/>
  <c r="E183" i="8" s="1"/>
  <c r="D123" i="8"/>
  <c r="D132" i="8"/>
  <c r="D178" i="8" s="1"/>
  <c r="E30" i="8"/>
  <c r="E2" i="8" s="1"/>
  <c r="D8" i="3"/>
  <c r="P18" i="3" s="1"/>
  <c r="E79" i="3"/>
  <c r="E8" i="3" s="1"/>
  <c r="D88" i="8"/>
  <c r="D109" i="8"/>
  <c r="D31" i="8"/>
  <c r="D144" i="8"/>
  <c r="D164" i="8"/>
  <c r="D180" i="8" s="1"/>
  <c r="D124" i="8"/>
  <c r="F198" i="3"/>
  <c r="F116" i="8"/>
  <c r="F115" i="8" l="1"/>
  <c r="M115" i="8" s="1"/>
  <c r="M116" i="8"/>
  <c r="D174" i="8"/>
  <c r="E185" i="8"/>
  <c r="E184" i="8"/>
  <c r="D30" i="8"/>
  <c r="D181" i="8"/>
  <c r="F114" i="8"/>
  <c r="D74" i="8"/>
  <c r="E256" i="3"/>
  <c r="E259" i="3" s="1"/>
  <c r="D256" i="3"/>
  <c r="F10" i="1"/>
  <c r="F86" i="1"/>
  <c r="F88" i="1"/>
  <c r="F98" i="1"/>
  <c r="F104" i="1"/>
  <c r="F115" i="1"/>
  <c r="F119" i="1"/>
  <c r="F118" i="1" s="1"/>
  <c r="F113" i="8" l="1"/>
  <c r="M113" i="8" s="1"/>
  <c r="M114" i="8"/>
  <c r="F126" i="1"/>
  <c r="D2" i="8"/>
  <c r="F97" i="1"/>
  <c r="F124" i="1"/>
  <c r="F62" i="1"/>
  <c r="D183" i="8"/>
  <c r="D185" i="8" s="1"/>
  <c r="F9" i="1"/>
  <c r="D184" i="8" l="1"/>
  <c r="F8" i="1"/>
  <c r="F127" i="1"/>
  <c r="F197" i="3"/>
  <c r="M197" i="3" s="1"/>
  <c r="M196" i="3" s="1"/>
  <c r="F112" i="8" l="1"/>
  <c r="F196" i="3"/>
  <c r="F111" i="8" l="1"/>
  <c r="M111" i="8" s="1"/>
  <c r="M112" i="8"/>
  <c r="F110" i="8"/>
  <c r="B78" i="3"/>
  <c r="C78" i="3"/>
  <c r="F10" i="2"/>
  <c r="F109" i="8" l="1"/>
  <c r="M109" i="8" s="1"/>
  <c r="M110" i="8"/>
  <c r="F128" i="1"/>
  <c r="F9" i="2"/>
  <c r="F139" i="2"/>
  <c r="F41" i="4" s="1"/>
  <c r="F121" i="2"/>
  <c r="F137" i="2"/>
  <c r="F136" i="2"/>
  <c r="F38" i="4" s="1"/>
  <c r="F8" i="4"/>
  <c r="F82" i="3"/>
  <c r="M36" i="8"/>
  <c r="F141" i="3"/>
  <c r="M141" i="3" s="1"/>
  <c r="M140" i="3" s="1"/>
  <c r="M139" i="3" s="1"/>
  <c r="F209" i="3"/>
  <c r="F210" i="3"/>
  <c r="F212" i="3"/>
  <c r="F213" i="3"/>
  <c r="F215" i="3"/>
  <c r="F216" i="3"/>
  <c r="M216" i="3" s="1"/>
  <c r="F217" i="3"/>
  <c r="M217" i="3" s="1"/>
  <c r="F218" i="3"/>
  <c r="M218" i="3" s="1"/>
  <c r="F219" i="3"/>
  <c r="M219" i="3" s="1"/>
  <c r="F220" i="3"/>
  <c r="M220" i="3" s="1"/>
  <c r="F221" i="3"/>
  <c r="M221" i="3" s="1"/>
  <c r="F222" i="3"/>
  <c r="M222" i="3" s="1"/>
  <c r="F226" i="3"/>
  <c r="M226" i="3" s="1"/>
  <c r="F232" i="3"/>
  <c r="F233" i="3"/>
  <c r="F236" i="3"/>
  <c r="F241" i="3"/>
  <c r="F240" i="3"/>
  <c r="M240" i="3" s="1"/>
  <c r="F169" i="8" l="1"/>
  <c r="M169" i="8" s="1"/>
  <c r="M241" i="3"/>
  <c r="M238" i="3" s="1"/>
  <c r="M225" i="3"/>
  <c r="M253" i="3"/>
  <c r="M35" i="8"/>
  <c r="M82" i="3"/>
  <c r="M81" i="3" s="1"/>
  <c r="F135" i="8"/>
  <c r="M135" i="8" s="1"/>
  <c r="M215" i="3"/>
  <c r="M214" i="3" s="1"/>
  <c r="M250" i="3" s="1"/>
  <c r="F248" i="3"/>
  <c r="M236" i="3"/>
  <c r="F131" i="8"/>
  <c r="M213" i="3"/>
  <c r="F157" i="8"/>
  <c r="M157" i="8" s="1"/>
  <c r="M233" i="3"/>
  <c r="M249" i="3" s="1"/>
  <c r="F129" i="8"/>
  <c r="M129" i="8" s="1"/>
  <c r="M212" i="3"/>
  <c r="F156" i="8"/>
  <c r="M156" i="8" s="1"/>
  <c r="M232" i="3"/>
  <c r="F128" i="8"/>
  <c r="M128" i="8" s="1"/>
  <c r="M210" i="3"/>
  <c r="F127" i="8"/>
  <c r="M127" i="8" s="1"/>
  <c r="M209" i="3"/>
  <c r="F33" i="8"/>
  <c r="M33" i="8" s="1"/>
  <c r="F235" i="3"/>
  <c r="F162" i="8"/>
  <c r="F140" i="3"/>
  <c r="F139" i="3" s="1"/>
  <c r="F78" i="8"/>
  <c r="F139" i="8"/>
  <c r="F136" i="8"/>
  <c r="M136" i="8" s="1"/>
  <c r="F137" i="8"/>
  <c r="M137" i="8" s="1"/>
  <c r="F147" i="8"/>
  <c r="M147" i="8" s="1"/>
  <c r="F225" i="3"/>
  <c r="F238" i="3"/>
  <c r="F237" i="3" s="1"/>
  <c r="F168" i="8"/>
  <c r="F231" i="3"/>
  <c r="F28" i="4"/>
  <c r="F31" i="4"/>
  <c r="F253" i="3"/>
  <c r="F249" i="3"/>
  <c r="F81" i="2"/>
  <c r="F27" i="2" s="1"/>
  <c r="F140" i="2"/>
  <c r="F129" i="1"/>
  <c r="F208" i="3"/>
  <c r="F81" i="3"/>
  <c r="F214" i="3"/>
  <c r="M39" i="8" l="1"/>
  <c r="F38" i="8"/>
  <c r="M38" i="8" s="1"/>
  <c r="F155" i="8"/>
  <c r="F154" i="8" s="1"/>
  <c r="M154" i="8" s="1"/>
  <c r="M252" i="3"/>
  <c r="M237" i="3"/>
  <c r="F166" i="8"/>
  <c r="M166" i="8" s="1"/>
  <c r="M168" i="8"/>
  <c r="F130" i="8"/>
  <c r="M130" i="8" s="1"/>
  <c r="M131" i="8"/>
  <c r="F177" i="8"/>
  <c r="M235" i="3"/>
  <c r="M234" i="3" s="1"/>
  <c r="M248" i="3"/>
  <c r="F126" i="8"/>
  <c r="M126" i="8" s="1"/>
  <c r="M231" i="3"/>
  <c r="F160" i="8"/>
  <c r="M160" i="8" s="1"/>
  <c r="M162" i="8"/>
  <c r="M80" i="3"/>
  <c r="M208" i="3"/>
  <c r="M207" i="3" s="1"/>
  <c r="F138" i="8"/>
  <c r="M138" i="8" s="1"/>
  <c r="M139" i="8"/>
  <c r="F77" i="8"/>
  <c r="M77" i="8" s="1"/>
  <c r="M78" i="8"/>
  <c r="F246" i="3"/>
  <c r="F44" i="4"/>
  <c r="F32" i="8"/>
  <c r="M32" i="8" s="1"/>
  <c r="F146" i="8"/>
  <c r="F207" i="3"/>
  <c r="F234" i="3"/>
  <c r="F134" i="8"/>
  <c r="M134" i="8" s="1"/>
  <c r="F39" i="4"/>
  <c r="F34" i="4"/>
  <c r="F143" i="2" s="1"/>
  <c r="F250" i="3"/>
  <c r="F251" i="3"/>
  <c r="F8" i="2"/>
  <c r="F252" i="3"/>
  <c r="F258" i="3"/>
  <c r="F130" i="1"/>
  <c r="M155" i="8" l="1"/>
  <c r="F165" i="8"/>
  <c r="F159" i="8"/>
  <c r="M246" i="3"/>
  <c r="M255" i="3" s="1"/>
  <c r="F145" i="8"/>
  <c r="M146" i="8"/>
  <c r="F164" i="8"/>
  <c r="M165" i="8"/>
  <c r="F125" i="8"/>
  <c r="M125" i="8" s="1"/>
  <c r="F153" i="8"/>
  <c r="M153" i="8" s="1"/>
  <c r="F158" i="8"/>
  <c r="M159" i="8"/>
  <c r="F76" i="8"/>
  <c r="F75" i="8" s="1"/>
  <c r="M79" i="3"/>
  <c r="M8" i="3" s="1"/>
  <c r="M256" i="3" s="1"/>
  <c r="M259" i="3" s="1"/>
  <c r="F31" i="8"/>
  <c r="M31" i="8" s="1"/>
  <c r="F133" i="8"/>
  <c r="F42" i="4"/>
  <c r="F254" i="3"/>
  <c r="F255" i="3" s="1"/>
  <c r="F80" i="3"/>
  <c r="F79" i="3" s="1"/>
  <c r="F141" i="2"/>
  <c r="F124" i="8" l="1"/>
  <c r="M124" i="8" s="1"/>
  <c r="F144" i="8"/>
  <c r="M145" i="8"/>
  <c r="F180" i="8"/>
  <c r="M164" i="8"/>
  <c r="M76" i="8"/>
  <c r="F132" i="8"/>
  <c r="M133" i="8"/>
  <c r="F176" i="8"/>
  <c r="M158" i="8"/>
  <c r="F74" i="8"/>
  <c r="M74" i="8" s="1"/>
  <c r="M75" i="8"/>
  <c r="F174" i="8"/>
  <c r="F30" i="8"/>
  <c r="M30" i="8" s="1"/>
  <c r="F123" i="8"/>
  <c r="M123" i="8" s="1"/>
  <c r="F8" i="3"/>
  <c r="F181" i="8" l="1"/>
  <c r="M144" i="8"/>
  <c r="F178" i="8"/>
  <c r="M132" i="8"/>
  <c r="F2" i="8"/>
  <c r="F183" i="8" l="1"/>
  <c r="F185" i="8" s="1"/>
  <c r="M2" i="8"/>
  <c r="F256" i="3"/>
  <c r="F259" i="3" s="1"/>
  <c r="F184" i="8" l="1"/>
  <c r="C4" i="4"/>
  <c r="C8" i="3" l="1"/>
  <c r="C3" i="3"/>
  <c r="D138" i="2"/>
  <c r="D40" i="4" s="1"/>
  <c r="D123" i="2"/>
  <c r="D27" i="2"/>
  <c r="D8" i="2" s="1"/>
  <c r="D140" i="2" l="1"/>
  <c r="D143" i="2" s="1"/>
  <c r="D258" i="3" l="1"/>
  <c r="D259" i="3" s="1"/>
  <c r="D141" i="2"/>
  <c r="D42" i="4"/>
</calcChain>
</file>

<file path=xl/sharedStrings.xml><?xml version="1.0" encoding="utf-8"?>
<sst xmlns="http://schemas.openxmlformats.org/spreadsheetml/2006/main" count="1479" uniqueCount="300">
  <si>
    <t>Izvor fin.</t>
  </si>
  <si>
    <t>Konto</t>
  </si>
  <si>
    <t>Naziv</t>
  </si>
  <si>
    <t>31</t>
  </si>
  <si>
    <t>18054</t>
  </si>
  <si>
    <t>DECENTRALIZIRANE FUNKCIJE- MINIMALNI FINANCIJSKI STANDARD</t>
  </si>
  <si>
    <t>18054001</t>
  </si>
  <si>
    <t>MATERIJALNI I FINANCIJSKI RASHODI</t>
  </si>
  <si>
    <t>32111</t>
  </si>
  <si>
    <t>Dnevnice za službeni put u zemlji</t>
  </si>
  <si>
    <t>32113</t>
  </si>
  <si>
    <t>Naknade za smještaj na službenom putu u zemlji</t>
  </si>
  <si>
    <t>32115</t>
  </si>
  <si>
    <t>Naknade za prijevoz na službenom putu u zemlji</t>
  </si>
  <si>
    <t>32131</t>
  </si>
  <si>
    <t>Seminari, savjetovanja i simpoziji</t>
  </si>
  <si>
    <t>32211</t>
  </si>
  <si>
    <t>Uredski materijal</t>
  </si>
  <si>
    <t>32212</t>
  </si>
  <si>
    <t>Literatura (publikacije, časopisi, glasila, knjige i ostalo)</t>
  </si>
  <si>
    <t>32214</t>
  </si>
  <si>
    <t>Materijal i sredstva za čišćenje i održavanje</t>
  </si>
  <si>
    <t>32216</t>
  </si>
  <si>
    <t>Materijal za higijenske potrebe i njegu</t>
  </si>
  <si>
    <t>32219</t>
  </si>
  <si>
    <t>Ostali materijal za potrebe redovnog poslovanja</t>
  </si>
  <si>
    <t>32229</t>
  </si>
  <si>
    <t>Ostali materijal i sirovine</t>
  </si>
  <si>
    <t>32231</t>
  </si>
  <si>
    <t>Električna energija</t>
  </si>
  <si>
    <t>32241</t>
  </si>
  <si>
    <t>Materijal i dijelovi za tekuće i inveticijsko održavanje građevinskih objekata</t>
  </si>
  <si>
    <t>32242</t>
  </si>
  <si>
    <t>Materijal i dijelovi za tekuće i investicijsko održavanje postrojenja i opreme</t>
  </si>
  <si>
    <t>32251</t>
  </si>
  <si>
    <t>Sitni inventar</t>
  </si>
  <si>
    <t>32271</t>
  </si>
  <si>
    <t>Službena, radna i zaštitna odjeća i obuća</t>
  </si>
  <si>
    <t>32311</t>
  </si>
  <si>
    <t>Usluge telefona, telefaksa</t>
  </si>
  <si>
    <t>32313</t>
  </si>
  <si>
    <t>Poštarina (pisma, tiskanice i sl.)</t>
  </si>
  <si>
    <t>32319</t>
  </si>
  <si>
    <t>Ostale usluge za komunikaciju i prijevoz</t>
  </si>
  <si>
    <t>32321</t>
  </si>
  <si>
    <t>Usluge tekućeg i investicijskog održavanja građevinskih objekata</t>
  </si>
  <si>
    <t>32322</t>
  </si>
  <si>
    <t>Usluge tekućeg i investicijskog održavanja postrojenja i opreme</t>
  </si>
  <si>
    <t>32341</t>
  </si>
  <si>
    <t>Opskrba vodom</t>
  </si>
  <si>
    <t>32342</t>
  </si>
  <si>
    <t>Iznošenje i odvoz smeća</t>
  </si>
  <si>
    <t>32349</t>
  </si>
  <si>
    <t>Ostale komunalne usluge</t>
  </si>
  <si>
    <t>32379</t>
  </si>
  <si>
    <t>Ostale intelektualne usluge</t>
  </si>
  <si>
    <t>32381</t>
  </si>
  <si>
    <t>Usluge ažuriranja računalnih baza</t>
  </si>
  <si>
    <t>32389</t>
  </si>
  <si>
    <t>Ostale računalne usluge</t>
  </si>
  <si>
    <t>32396</t>
  </si>
  <si>
    <t>Usluge čuvanja imovine i obveza</t>
  </si>
  <si>
    <t>32399</t>
  </si>
  <si>
    <t>Ostale nespomenute usluge</t>
  </si>
  <si>
    <t>32922</t>
  </si>
  <si>
    <t>Premije osiguranja ostale imovine</t>
  </si>
  <si>
    <t>32931</t>
  </si>
  <si>
    <t>Reprezentacija</t>
  </si>
  <si>
    <t>32941</t>
  </si>
  <si>
    <t>Tuzemne članarine</t>
  </si>
  <si>
    <t>32959</t>
  </si>
  <si>
    <t>Ostale pristojbe i naknade</t>
  </si>
  <si>
    <t>32999</t>
  </si>
  <si>
    <t>Ostali nespomenuti rashodi poslovanja</t>
  </si>
  <si>
    <t>34312</t>
  </si>
  <si>
    <t>Usluge platnog prometa</t>
  </si>
  <si>
    <t>18055</t>
  </si>
  <si>
    <t>DECENTRALIZIRANE FUNKCIJE - IZNAD MINIMALNOG FINANCIJSKOG STANDARDA</t>
  </si>
  <si>
    <t>18055002</t>
  </si>
  <si>
    <t>OSTALI PROJEKTI U OSNOVNOM ŠKOLSTVU</t>
  </si>
  <si>
    <t>11</t>
  </si>
  <si>
    <t>Opći prihodi i primici</t>
  </si>
  <si>
    <t>37219</t>
  </si>
  <si>
    <t>Ostale naknade iz proračuna u novcu</t>
  </si>
  <si>
    <t>18055006</t>
  </si>
  <si>
    <t>PRODUŽENI BORAVAK</t>
  </si>
  <si>
    <t>31111</t>
  </si>
  <si>
    <t>Plaće za zaposlene</t>
  </si>
  <si>
    <t>31212</t>
  </si>
  <si>
    <t>Nagrade</t>
  </si>
  <si>
    <t>31215</t>
  </si>
  <si>
    <t>Naknade za bolest, invalidnost i smrtni slučaj</t>
  </si>
  <si>
    <t>31216</t>
  </si>
  <si>
    <t>Regres za godišnji odmor</t>
  </si>
  <si>
    <t>31219</t>
  </si>
  <si>
    <t>Ostali nenavedeni rashodi za zaposlene</t>
  </si>
  <si>
    <t>31321</t>
  </si>
  <si>
    <t>Doprinosi za obvezno zdravstveno osiguranje</t>
  </si>
  <si>
    <t>32121</t>
  </si>
  <si>
    <t>Naknade za prijevoz na posao i s posla</t>
  </si>
  <si>
    <t>18055023</t>
  </si>
  <si>
    <t>STRUČNO RAZVOJNE SLUŽBE</t>
  </si>
  <si>
    <t>18055036</t>
  </si>
  <si>
    <t>ASISTENT U NASTAVI</t>
  </si>
  <si>
    <t>44</t>
  </si>
  <si>
    <t>EU fondovi-pomoći</t>
  </si>
  <si>
    <t>18055040</t>
  </si>
  <si>
    <t>SHEMA ŠKOLSKOG VOĆA</t>
  </si>
  <si>
    <t>32224</t>
  </si>
  <si>
    <t>Namirnice</t>
  </si>
  <si>
    <t>18057</t>
  </si>
  <si>
    <t>KAPITALNO ULAGANJE U ŠKOLSTVO - IZNAD MINIMALNOG FINANCIJSKOG STANDARDA</t>
  </si>
  <si>
    <t>18057001</t>
  </si>
  <si>
    <t>ŠKOLSKA OPREMA</t>
  </si>
  <si>
    <t>42211</t>
  </si>
  <si>
    <t>Računala i računalna oprema</t>
  </si>
  <si>
    <t>42411</t>
  </si>
  <si>
    <t>Knjige u knjižnici</t>
  </si>
  <si>
    <t>18054004</t>
  </si>
  <si>
    <t>REDOVNA DJELATNOST OSNOVNOG OBRAZOVANJA</t>
  </si>
  <si>
    <t>49</t>
  </si>
  <si>
    <t>32955</t>
  </si>
  <si>
    <t>Novčana naknada poslodavca zbog nezapošljavanja osoba s invaliditetom</t>
  </si>
  <si>
    <t>25</t>
  </si>
  <si>
    <t>55</t>
  </si>
  <si>
    <t>32363</t>
  </si>
  <si>
    <t>Laboratorijske usluge</t>
  </si>
  <si>
    <t>18055039</t>
  </si>
  <si>
    <t>NABAVA ŠKOLSKIH UDŽBENIKA</t>
  </si>
  <si>
    <t>IZVOR 11</t>
  </si>
  <si>
    <t>IZVOR 31</t>
  </si>
  <si>
    <t>IZVOR 44</t>
  </si>
  <si>
    <t>IZVOR 49</t>
  </si>
  <si>
    <t>IZVOR 25</t>
  </si>
  <si>
    <t>IZVOR 55</t>
  </si>
  <si>
    <t>32233</t>
  </si>
  <si>
    <t>Plin</t>
  </si>
  <si>
    <t>32234</t>
  </si>
  <si>
    <t>Motorni benzin i dizel gorivo</t>
  </si>
  <si>
    <t>32239</t>
  </si>
  <si>
    <t>Ostali materijali za proizvodnju energije (ugljen, drva, teško ulje)</t>
  </si>
  <si>
    <t>32244</t>
  </si>
  <si>
    <t>Ostali materijal i dijelovi za tekuće i investicijsko održavanje</t>
  </si>
  <si>
    <t>32343</t>
  </si>
  <si>
    <t>Deratizacija i dezinsekcija</t>
  </si>
  <si>
    <t>Licence</t>
  </si>
  <si>
    <t>32373</t>
  </si>
  <si>
    <t>Usluge odvjetnika i pravnog savjetovanja</t>
  </si>
  <si>
    <t>32391</t>
  </si>
  <si>
    <t>Grafičke i tiskarske usluge, usluge kopiranja i uvezivanja i slično</t>
  </si>
  <si>
    <t>37221</t>
  </si>
  <si>
    <t>Sufinanciranje cijene prijevoza</t>
  </si>
  <si>
    <t>31332</t>
  </si>
  <si>
    <t>Doprinos za obvezno osiguranje u slučaju nazaposlenosti</t>
  </si>
  <si>
    <t>32361</t>
  </si>
  <si>
    <t>Obvezni i preventivni zdravstveni pregledi zaposlenika</t>
  </si>
  <si>
    <t>Donacije i ostali namjenski prihodi proračunskih korisnika</t>
  </si>
  <si>
    <t>Vlastiti prihodi proračunskih korisnika</t>
  </si>
  <si>
    <t>OSNOVNA ŠKOLA I. GUNDULIĆ</t>
  </si>
  <si>
    <t>32312</t>
  </si>
  <si>
    <t>Usluge interneta</t>
  </si>
  <si>
    <t>32353</t>
  </si>
  <si>
    <t>Najamnine za opremu</t>
  </si>
  <si>
    <t>34311</t>
  </si>
  <si>
    <t>Usluge banaka</t>
  </si>
  <si>
    <t>42273</t>
  </si>
  <si>
    <t>Oprema</t>
  </si>
  <si>
    <t>64132</t>
  </si>
  <si>
    <t>Kamate na depozite po viđenju</t>
  </si>
  <si>
    <t>66141</t>
  </si>
  <si>
    <t>Prihodi od prodanih proizvoda</t>
  </si>
  <si>
    <t>Pomoći iz državnog proračuna za plaće te ostale rashode za zaposlene</t>
  </si>
  <si>
    <t>63612</t>
  </si>
  <si>
    <t>Tekuće pomoći proračunskim korisnicima iz proračuna koji im nije nadležan</t>
  </si>
  <si>
    <t>63613</t>
  </si>
  <si>
    <t>Tekuće pomoći proračunskim korisnicima iz proračuna JLP(R)S koji im nije nadležan</t>
  </si>
  <si>
    <t>63622</t>
  </si>
  <si>
    <t>Kapitalne pomoći iz državnog proračuna proračunskim korisnicima proračuna JLP(R)S</t>
  </si>
  <si>
    <t>65264</t>
  </si>
  <si>
    <t>Sufinanciranje cijene usluge, participacije i slično</t>
  </si>
  <si>
    <t>72119</t>
  </si>
  <si>
    <t>Ostali stambeni objekti</t>
  </si>
  <si>
    <t xml:space="preserve">UKUPNO VAPROR. PRIHODI: </t>
  </si>
  <si>
    <t>Plaće po sudskim presudama</t>
  </si>
  <si>
    <t>Ostali nespomenuti prihodi po posebnim propisima</t>
  </si>
  <si>
    <t>Tekuće donacije od trgovačkih društava</t>
  </si>
  <si>
    <t>Prihodi od pruženih usluga</t>
  </si>
  <si>
    <t>IZVOR 29</t>
  </si>
  <si>
    <t>Višak</t>
  </si>
  <si>
    <t>Višak prihoda poslovanja</t>
  </si>
  <si>
    <t>Uredski namještaj</t>
  </si>
  <si>
    <t>Uređaji</t>
  </si>
  <si>
    <t>Troškovi sudskih postupaka</t>
  </si>
  <si>
    <t>Doprinosi za obvezno osiguranje u slučaju nezaposlenosti</t>
  </si>
  <si>
    <t>Doprinosi za ozljede na radu</t>
  </si>
  <si>
    <t>Zatezne kamate za poreze</t>
  </si>
  <si>
    <t>Zatezne kamate na doprinose</t>
  </si>
  <si>
    <t>IZVOR 42</t>
  </si>
  <si>
    <t>OSNOVNA ŠKOLA IVANA GUNDULIĆA</t>
  </si>
  <si>
    <t>DUBROVNIK</t>
  </si>
  <si>
    <t>Ostale zatezne kamate</t>
  </si>
  <si>
    <t>TEKUĆE I INVESTICIJSKO ODRŽAVANJE IZNAD MINIMALNOG STANDARDA</t>
  </si>
  <si>
    <t>Usluge tekuĆeg i investicijskog održavanja graðevinskih objekata</t>
  </si>
  <si>
    <t>KRUH I PECIVA</t>
  </si>
  <si>
    <t>MESO I MESNE PRERAĐEVINE</t>
  </si>
  <si>
    <t>VOĆE I POVRĆE (BEZ ŠKOLSKOG VOĆA)</t>
  </si>
  <si>
    <t>OSTALE NAMIRNICE</t>
  </si>
  <si>
    <t>MATERIJAL ZA ČIŠĆENJE</t>
  </si>
  <si>
    <t>ELEKTRIČNA ENERGIJA</t>
  </si>
  <si>
    <t>ŠKOLSKO VOĆE</t>
  </si>
  <si>
    <t>32393</t>
  </si>
  <si>
    <t>Uređenje prostora</t>
  </si>
  <si>
    <t>Doprinosi za obvezno ZO - ugovor o djelu</t>
  </si>
  <si>
    <t>Naknada za smještaj na službenom putu u zemlji</t>
  </si>
  <si>
    <t>Naknada za prijevoz na službenom putu u zemlji</t>
  </si>
  <si>
    <t>32372</t>
  </si>
  <si>
    <t>Ugovori o djelu</t>
  </si>
  <si>
    <t>42231</t>
  </si>
  <si>
    <t>Oprema za grijanje, ventilaciju i hlađenje</t>
  </si>
  <si>
    <t xml:space="preserve">Namirnice </t>
  </si>
  <si>
    <t>Grafičke i tiskarske usluge, usluge kopiranja, uvezivanja i slično</t>
  </si>
  <si>
    <t>Šifra</t>
  </si>
  <si>
    <t>Izvor</t>
  </si>
  <si>
    <t>OŠ IVANA GUNDULIĆA</t>
  </si>
  <si>
    <t>Rashodi poslovanja</t>
  </si>
  <si>
    <t>Rashodi za zaposlene</t>
  </si>
  <si>
    <t>Plaće (Bruto)</t>
  </si>
  <si>
    <t>Ostali rashodi za zaposlene</t>
  </si>
  <si>
    <t>Doprinosi na plaće</t>
  </si>
  <si>
    <t>Materijalni rashodi</t>
  </si>
  <si>
    <t>Naknade troškova zaposlenima</t>
  </si>
  <si>
    <t>Rashodi za materijal i energiju</t>
  </si>
  <si>
    <t>Rashodi za usluge</t>
  </si>
  <si>
    <t>Financijski  rashodi</t>
  </si>
  <si>
    <t>Ostali financijski rashodi</t>
  </si>
  <si>
    <t>Ostale naknade građanima i kućanstvima iz proračuna</t>
  </si>
  <si>
    <t>Naknade građanima i kućanstvima iz proračuna</t>
  </si>
  <si>
    <t>Rashodi za nabavu nefinancijske imovine</t>
  </si>
  <si>
    <t>Rashodi za nabavu proizvedene dugotrajne imovine</t>
  </si>
  <si>
    <t>Postrojenja i oprema</t>
  </si>
  <si>
    <t>TEKUĆE I INV. ODRŽ IZNAD MIN. STANDARDA</t>
  </si>
  <si>
    <t xml:space="preserve"> ŠKOLSKA OPREMA</t>
  </si>
  <si>
    <t>Građevinski objekti</t>
  </si>
  <si>
    <t>višak</t>
  </si>
  <si>
    <t>VIŠAK</t>
  </si>
  <si>
    <t>EU - FONDOVI POMOĆI</t>
  </si>
  <si>
    <t>Materjalni rashodi</t>
  </si>
  <si>
    <t>Naknade troškova službenog puta</t>
  </si>
  <si>
    <t>Troškovi sudskog postupka</t>
  </si>
  <si>
    <t>Zatezne kamate za doprinose iz i na</t>
  </si>
  <si>
    <t>Zatezne kamate na poreze i prireze</t>
  </si>
  <si>
    <t>Doprinos za obv.osig. U slučaju nezaposlenosti</t>
  </si>
  <si>
    <t>32141</t>
  </si>
  <si>
    <t>Naknada za korištenje privatnog automobila u službene svrhe</t>
  </si>
  <si>
    <t>Dop.za obvezno os.u slučaju nezaposl.</t>
  </si>
  <si>
    <t>34339</t>
  </si>
  <si>
    <t>Naknade troškova osobama izvan radnog odnosa</t>
  </si>
  <si>
    <t>Strojevi</t>
  </si>
  <si>
    <t>Kapitalne donacije od trgovačkih društava</t>
  </si>
  <si>
    <t>Otpremnine</t>
  </si>
  <si>
    <t>32132</t>
  </si>
  <si>
    <t>Tečajevi i stručni ispiti</t>
  </si>
  <si>
    <t>Ostale tekuće donacije u naravi</t>
  </si>
  <si>
    <t>UČENIČKA NATJECANJA OSNOVNIH ŠKOLA</t>
  </si>
  <si>
    <t>32411</t>
  </si>
  <si>
    <t>18055043</t>
  </si>
  <si>
    <t>PREHRANA ZA UČENIKE U OSNOVNIM ŠKOLAMA</t>
  </si>
  <si>
    <t>32119</t>
  </si>
  <si>
    <t>Ostali rashodi za službena putovanja</t>
  </si>
  <si>
    <t>Višak/manjak prihoda</t>
  </si>
  <si>
    <t>IZVOR 22</t>
  </si>
  <si>
    <t>Tekuće donacije</t>
  </si>
  <si>
    <t>42262</t>
  </si>
  <si>
    <t>Glazbeni instrumenti i oprema</t>
  </si>
  <si>
    <t>REBALANS I za 2024. godinu</t>
  </si>
  <si>
    <t>+/-</t>
  </si>
  <si>
    <t>Rebalans I</t>
  </si>
  <si>
    <t>Rebalans II</t>
  </si>
  <si>
    <t>Rebalans III</t>
  </si>
  <si>
    <t>Plan 2024</t>
  </si>
  <si>
    <t>Ostvarenje</t>
  </si>
  <si>
    <t>P-O</t>
  </si>
  <si>
    <t>Ostvarenje 2024</t>
  </si>
  <si>
    <t>hladni obrok i e-tur</t>
  </si>
  <si>
    <t>progreso</t>
  </si>
  <si>
    <t>plaće mzo</t>
  </si>
  <si>
    <t>lektira i ulošci??</t>
  </si>
  <si>
    <t>udžbenici</t>
  </si>
  <si>
    <t>produženi</t>
  </si>
  <si>
    <t xml:space="preserve">Naknade za bolest, invalidnost i smrtni slučaj - pomoć </t>
  </si>
  <si>
    <t>312199</t>
  </si>
  <si>
    <t>Pomoć-rođenje djeteta</t>
  </si>
  <si>
    <t>Usluge čuvanja imovine i osoba</t>
  </si>
  <si>
    <t>Materijal i dijelovi za tekuće i inv.održavanje građevinskih objekata</t>
  </si>
  <si>
    <t>Materijal i dijelovi za tekuće i inv. održavanje postrojenja i opreme</t>
  </si>
  <si>
    <t>Službena,radna i zaštitna odjeća i obuća</t>
  </si>
  <si>
    <t>42261</t>
  </si>
  <si>
    <t>Sportska oprema</t>
  </si>
  <si>
    <t>PRIHOD U VIŠKU</t>
  </si>
  <si>
    <t>Lipanj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</si>
</sst>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,###,##0.00#####"/>
  </numFmts>
  <fonts count="1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1"/>
      <color indexed="8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1" fillId="0" borderId="0"/>
  </cellStyleXfs>
  <cellXfs count="224">
    <xf numFmtId="0" fontId="0" fillId="0" borderId="0" xfId="0"/>
    <xf numFmtId="4" fontId="0" fillId="0" borderId="0" xfId="0" applyNumberFormat="1"/>
    <xf numFmtId="4" fontId="0" fillId="0" borderId="0" xfId="0" applyNumberFormat="1" applyAlignment="1">
      <alignment horizontal="right"/>
    </xf>
    <xf numFmtId="4" fontId="4" fillId="0" borderId="0" xfId="0" applyNumberFormat="1" applyFont="1"/>
    <xf numFmtId="4" fontId="5" fillId="0" borderId="0" xfId="0" applyNumberFormat="1" applyFont="1"/>
    <xf numFmtId="4" fontId="0" fillId="0" borderId="0" xfId="0" applyNumberFormat="1" applyFill="1"/>
    <xf numFmtId="4" fontId="4" fillId="0" borderId="0" xfId="0" applyNumberFormat="1" applyFont="1" applyFill="1"/>
    <xf numFmtId="4" fontId="0" fillId="0" borderId="0" xfId="0" applyNumberFormat="1" applyAlignment="1">
      <alignment horizontal="center"/>
    </xf>
    <xf numFmtId="0" fontId="4" fillId="0" borderId="0" xfId="0" applyFont="1"/>
    <xf numFmtId="0" fontId="3" fillId="2" borderId="1" xfId="0" applyFont="1" applyFill="1" applyBorder="1"/>
    <xf numFmtId="0" fontId="4" fillId="0" borderId="0" xfId="0" applyFont="1" applyAlignment="1">
      <alignment horizontal="right"/>
    </xf>
    <xf numFmtId="0" fontId="7" fillId="0" borderId="0" xfId="0" applyFont="1"/>
    <xf numFmtId="0" fontId="2" fillId="0" borderId="0" xfId="1" applyAlignment="1">
      <alignment horizontal="center" vertical="center"/>
    </xf>
    <xf numFmtId="0" fontId="2" fillId="0" borderId="0" xfId="1"/>
    <xf numFmtId="4" fontId="0" fillId="0" borderId="3" xfId="0" applyNumberFormat="1" applyFill="1" applyBorder="1" applyAlignment="1">
      <alignment horizontal="center"/>
    </xf>
    <xf numFmtId="4" fontId="0" fillId="0" borderId="3" xfId="0" applyNumberFormat="1" applyFill="1" applyBorder="1"/>
    <xf numFmtId="4" fontId="0" fillId="0" borderId="3" xfId="0" applyNumberFormat="1" applyFill="1" applyBorder="1" applyAlignment="1">
      <alignment horizontal="right"/>
    </xf>
    <xf numFmtId="4" fontId="4" fillId="3" borderId="3" xfId="0" applyNumberFormat="1" applyFont="1" applyFill="1" applyBorder="1" applyAlignment="1">
      <alignment horizontal="center"/>
    </xf>
    <xf numFmtId="4" fontId="4" fillId="3" borderId="3" xfId="0" applyNumberFormat="1" applyFont="1" applyFill="1" applyBorder="1"/>
    <xf numFmtId="4" fontId="4" fillId="3" borderId="3" xfId="0" applyNumberFormat="1" applyFont="1" applyFill="1" applyBorder="1" applyAlignment="1">
      <alignment horizontal="right"/>
    </xf>
    <xf numFmtId="0" fontId="0" fillId="0" borderId="3" xfId="0" applyFill="1" applyBorder="1"/>
    <xf numFmtId="0" fontId="0" fillId="0" borderId="3" xfId="0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6" fillId="0" borderId="3" xfId="0" applyFont="1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4" fontId="3" fillId="2" borderId="4" xfId="0" applyNumberFormat="1" applyFont="1" applyFill="1" applyBorder="1" applyAlignment="1">
      <alignment horizontal="center"/>
    </xf>
    <xf numFmtId="4" fontId="3" fillId="2" borderId="4" xfId="0" applyNumberFormat="1" applyFont="1" applyFill="1" applyBorder="1"/>
    <xf numFmtId="4" fontId="4" fillId="0" borderId="3" xfId="0" applyNumberFormat="1" applyFont="1" applyFill="1" applyBorder="1" applyAlignment="1">
      <alignment horizontal="center"/>
    </xf>
    <xf numFmtId="4" fontId="4" fillId="0" borderId="3" xfId="0" applyNumberFormat="1" applyFont="1" applyFill="1" applyBorder="1"/>
    <xf numFmtId="4" fontId="4" fillId="0" borderId="3" xfId="0" applyNumberFormat="1" applyFont="1" applyFill="1" applyBorder="1" applyAlignment="1">
      <alignment horizontal="right"/>
    </xf>
    <xf numFmtId="4" fontId="6" fillId="0" borderId="3" xfId="0" applyNumberFormat="1" applyFont="1" applyFill="1" applyBorder="1" applyAlignment="1">
      <alignment horizontal="right"/>
    </xf>
    <xf numFmtId="0" fontId="4" fillId="0" borderId="3" xfId="0" applyFont="1" applyBorder="1"/>
    <xf numFmtId="4" fontId="0" fillId="0" borderId="3" xfId="0" applyNumberFormat="1" applyBorder="1" applyAlignment="1">
      <alignment horizontal="right"/>
    </xf>
    <xf numFmtId="4" fontId="0" fillId="0" borderId="3" xfId="0" applyNumberFormat="1" applyBorder="1" applyAlignment="1">
      <alignment horizontal="center"/>
    </xf>
    <xf numFmtId="4" fontId="0" fillId="0" borderId="3" xfId="0" applyNumberFormat="1" applyBorder="1"/>
    <xf numFmtId="0" fontId="4" fillId="3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left"/>
    </xf>
    <xf numFmtId="0" fontId="4" fillId="3" borderId="3" xfId="0" applyFont="1" applyFill="1" applyBorder="1"/>
    <xf numFmtId="4" fontId="0" fillId="0" borderId="2" xfId="0" applyNumberFormat="1" applyBorder="1" applyAlignment="1">
      <alignment horizontal="center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0" fontId="3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4" fillId="0" borderId="3" xfId="0" applyFont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4" xfId="0" applyFill="1" applyBorder="1"/>
    <xf numFmtId="1" fontId="4" fillId="3" borderId="3" xfId="0" applyNumberFormat="1" applyFont="1" applyFill="1" applyBorder="1" applyAlignment="1">
      <alignment horizontal="left"/>
    </xf>
    <xf numFmtId="0" fontId="1" fillId="0" borderId="0" xfId="2"/>
    <xf numFmtId="4" fontId="1" fillId="0" borderId="0" xfId="2" applyNumberFormat="1"/>
    <xf numFmtId="49" fontId="0" fillId="0" borderId="3" xfId="0" applyNumberFormat="1" applyFill="1" applyBorder="1"/>
    <xf numFmtId="0" fontId="12" fillId="4" borderId="5" xfId="3" applyNumberFormat="1" applyFont="1" applyFill="1" applyBorder="1" applyAlignment="1" applyProtection="1">
      <alignment horizontal="center" vertical="center" wrapText="1"/>
    </xf>
    <xf numFmtId="0" fontId="12" fillId="0" borderId="0" xfId="3" applyNumberFormat="1" applyFont="1" applyFill="1" applyBorder="1" applyAlignment="1" applyProtection="1"/>
    <xf numFmtId="0" fontId="12" fillId="5" borderId="6" xfId="3" applyNumberFormat="1" applyFont="1" applyFill="1" applyBorder="1" applyAlignment="1" applyProtection="1">
      <alignment horizontal="center"/>
    </xf>
    <xf numFmtId="0" fontId="14" fillId="5" borderId="6" xfId="3" applyNumberFormat="1" applyFont="1" applyFill="1" applyBorder="1" applyAlignment="1" applyProtection="1">
      <alignment wrapText="1"/>
    </xf>
    <xf numFmtId="4" fontId="12" fillId="5" borderId="6" xfId="3" applyNumberFormat="1" applyFont="1" applyFill="1" applyBorder="1" applyAlignment="1" applyProtection="1"/>
    <xf numFmtId="0" fontId="12" fillId="6" borderId="7" xfId="3" applyNumberFormat="1" applyFont="1" applyFill="1" applyBorder="1" applyAlignment="1" applyProtection="1">
      <alignment horizontal="center"/>
    </xf>
    <xf numFmtId="0" fontId="12" fillId="6" borderId="7" xfId="3" applyNumberFormat="1" applyFont="1" applyFill="1" applyBorder="1" applyAlignment="1" applyProtection="1">
      <alignment horizontal="left"/>
    </xf>
    <xf numFmtId="0" fontId="12" fillId="6" borderId="7" xfId="3" applyNumberFormat="1" applyFont="1" applyFill="1" applyBorder="1" applyAlignment="1" applyProtection="1">
      <alignment wrapText="1"/>
    </xf>
    <xf numFmtId="4" fontId="12" fillId="6" borderId="7" xfId="3" applyNumberFormat="1" applyFont="1" applyFill="1" applyBorder="1" applyAlignment="1" applyProtection="1"/>
    <xf numFmtId="0" fontId="12" fillId="0" borderId="6" xfId="3" applyNumberFormat="1" applyFont="1" applyFill="1" applyBorder="1" applyAlignment="1" applyProtection="1">
      <alignment horizontal="center"/>
    </xf>
    <xf numFmtId="0" fontId="12" fillId="0" borderId="6" xfId="3" applyNumberFormat="1" applyFont="1" applyFill="1" applyBorder="1" applyAlignment="1" applyProtection="1">
      <alignment wrapText="1"/>
    </xf>
    <xf numFmtId="4" fontId="12" fillId="0" borderId="6" xfId="3" applyNumberFormat="1" applyFont="1" applyFill="1" applyBorder="1" applyAlignment="1" applyProtection="1"/>
    <xf numFmtId="0" fontId="12" fillId="0" borderId="3" xfId="3" applyNumberFormat="1" applyFont="1" applyFill="1" applyBorder="1" applyAlignment="1" applyProtection="1">
      <alignment horizontal="center"/>
    </xf>
    <xf numFmtId="0" fontId="12" fillId="0" borderId="3" xfId="3" applyNumberFormat="1" applyFont="1" applyFill="1" applyBorder="1" applyAlignment="1" applyProtection="1">
      <alignment wrapText="1"/>
    </xf>
    <xf numFmtId="4" fontId="12" fillId="0" borderId="3" xfId="3" applyNumberFormat="1" applyFont="1" applyFill="1" applyBorder="1" applyAlignment="1" applyProtection="1"/>
    <xf numFmtId="0" fontId="15" fillId="0" borderId="3" xfId="3" applyNumberFormat="1" applyFont="1" applyFill="1" applyBorder="1" applyAlignment="1" applyProtection="1">
      <alignment horizontal="center"/>
    </xf>
    <xf numFmtId="0" fontId="15" fillId="0" borderId="3" xfId="3" applyNumberFormat="1" applyFont="1" applyFill="1" applyBorder="1" applyAlignment="1" applyProtection="1">
      <alignment wrapText="1"/>
    </xf>
    <xf numFmtId="4" fontId="15" fillId="0" borderId="3" xfId="3" applyNumberFormat="1" applyFont="1" applyFill="1" applyBorder="1" applyAlignment="1" applyProtection="1"/>
    <xf numFmtId="0" fontId="15" fillId="0" borderId="0" xfId="3" applyNumberFormat="1" applyFont="1" applyFill="1" applyBorder="1" applyAlignment="1" applyProtection="1"/>
    <xf numFmtId="0" fontId="15" fillId="0" borderId="8" xfId="3" applyNumberFormat="1" applyFont="1" applyFill="1" applyBorder="1" applyAlignment="1" applyProtection="1">
      <alignment horizontal="center"/>
    </xf>
    <xf numFmtId="0" fontId="15" fillId="0" borderId="8" xfId="3" applyNumberFormat="1" applyFont="1" applyFill="1" applyBorder="1" applyAlignment="1" applyProtection="1">
      <alignment wrapText="1"/>
    </xf>
    <xf numFmtId="4" fontId="15" fillId="0" borderId="8" xfId="3" applyNumberFormat="1" applyFont="1" applyFill="1" applyBorder="1" applyAlignment="1" applyProtection="1"/>
    <xf numFmtId="0" fontId="12" fillId="0" borderId="3" xfId="3" applyNumberFormat="1" applyFont="1" applyFill="1" applyBorder="1" applyAlignment="1" applyProtection="1">
      <alignment horizontal="left" wrapText="1"/>
    </xf>
    <xf numFmtId="0" fontId="15" fillId="0" borderId="9" xfId="3" applyNumberFormat="1" applyFont="1" applyFill="1" applyBorder="1" applyAlignment="1" applyProtection="1">
      <alignment horizontal="center"/>
    </xf>
    <xf numFmtId="0" fontId="15" fillId="0" borderId="9" xfId="3" applyNumberFormat="1" applyFont="1" applyFill="1" applyBorder="1" applyAlignment="1" applyProtection="1">
      <alignment wrapText="1"/>
    </xf>
    <xf numFmtId="4" fontId="15" fillId="0" borderId="9" xfId="3" applyNumberFormat="1" applyFont="1" applyFill="1" applyBorder="1" applyAlignment="1" applyProtection="1"/>
    <xf numFmtId="4" fontId="12" fillId="6" borderId="3" xfId="3" applyNumberFormat="1" applyFont="1" applyFill="1" applyBorder="1" applyAlignment="1" applyProtection="1"/>
    <xf numFmtId="0" fontId="15" fillId="0" borderId="10" xfId="3" applyNumberFormat="1" applyFont="1" applyFill="1" applyBorder="1" applyAlignment="1" applyProtection="1">
      <alignment horizontal="center"/>
    </xf>
    <xf numFmtId="0" fontId="15" fillId="0" borderId="10" xfId="3" applyNumberFormat="1" applyFont="1" applyFill="1" applyBorder="1" applyAlignment="1" applyProtection="1">
      <alignment wrapText="1"/>
    </xf>
    <xf numFmtId="4" fontId="15" fillId="0" borderId="10" xfId="3" applyNumberFormat="1" applyFont="1" applyFill="1" applyBorder="1" applyAlignment="1" applyProtection="1"/>
    <xf numFmtId="0" fontId="16" fillId="4" borderId="0" xfId="3" applyNumberFormat="1" applyFont="1" applyFill="1" applyBorder="1" applyAlignment="1" applyProtection="1">
      <alignment horizontal="center"/>
    </xf>
    <xf numFmtId="0" fontId="12" fillId="7" borderId="3" xfId="3" applyNumberFormat="1" applyFont="1" applyFill="1" applyBorder="1" applyAlignment="1" applyProtection="1">
      <alignment horizontal="center"/>
    </xf>
    <xf numFmtId="4" fontId="12" fillId="7" borderId="3" xfId="3" applyNumberFormat="1" applyFont="1" applyFill="1" applyBorder="1" applyAlignment="1" applyProtection="1">
      <alignment wrapText="1"/>
    </xf>
    <xf numFmtId="4" fontId="12" fillId="7" borderId="3" xfId="3" applyNumberFormat="1" applyFont="1" applyFill="1" applyBorder="1" applyAlignment="1" applyProtection="1"/>
    <xf numFmtId="0" fontId="12" fillId="7" borderId="3" xfId="3" applyNumberFormat="1" applyFont="1" applyFill="1" applyBorder="1" applyAlignment="1" applyProtection="1">
      <alignment horizontal="left" wrapText="1"/>
    </xf>
    <xf numFmtId="4" fontId="12" fillId="7" borderId="9" xfId="3" applyNumberFormat="1" applyFont="1" applyFill="1" applyBorder="1" applyAlignment="1" applyProtection="1"/>
    <xf numFmtId="4" fontId="0" fillId="8" borderId="0" xfId="0" applyNumberFormat="1" applyFill="1"/>
    <xf numFmtId="4" fontId="3" fillId="0" borderId="2" xfId="0" applyNumberFormat="1" applyFont="1" applyFill="1" applyBorder="1" applyAlignment="1">
      <alignment horizontal="right"/>
    </xf>
    <xf numFmtId="4" fontId="0" fillId="0" borderId="4" xfId="0" applyNumberFormat="1" applyFill="1" applyBorder="1" applyAlignment="1">
      <alignment horizontal="right"/>
    </xf>
    <xf numFmtId="4" fontId="3" fillId="2" borderId="1" xfId="0" applyNumberFormat="1" applyFont="1" applyFill="1" applyBorder="1"/>
    <xf numFmtId="4" fontId="7" fillId="0" borderId="0" xfId="0" applyNumberFormat="1" applyFont="1"/>
    <xf numFmtId="4" fontId="4" fillId="0" borderId="3" xfId="0" applyNumberFormat="1" applyFont="1" applyBorder="1" applyAlignment="1">
      <alignment horizontal="right"/>
    </xf>
    <xf numFmtId="49" fontId="12" fillId="4" borderId="5" xfId="3" applyNumberFormat="1" applyFont="1" applyFill="1" applyBorder="1" applyAlignment="1" applyProtection="1">
      <alignment horizontal="center" vertical="center" wrapText="1"/>
    </xf>
    <xf numFmtId="49" fontId="13" fillId="0" borderId="5" xfId="3" applyNumberFormat="1" applyFont="1" applyBorder="1" applyAlignment="1">
      <alignment horizontal="center" vertical="center" wrapText="1"/>
    </xf>
    <xf numFmtId="4" fontId="16" fillId="4" borderId="0" xfId="3" applyNumberFormat="1" applyFont="1" applyFill="1" applyBorder="1" applyAlignment="1" applyProtection="1">
      <alignment horizontal="center"/>
    </xf>
    <xf numFmtId="0" fontId="0" fillId="0" borderId="11" xfId="0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12" xfId="0" applyFill="1" applyBorder="1"/>
    <xf numFmtId="0" fontId="4" fillId="0" borderId="11" xfId="0" applyFont="1" applyFill="1" applyBorder="1"/>
    <xf numFmtId="0" fontId="4" fillId="0" borderId="12" xfId="0" applyFont="1" applyFill="1" applyBorder="1"/>
    <xf numFmtId="164" fontId="4" fillId="0" borderId="13" xfId="0" applyNumberFormat="1" applyFont="1" applyFill="1" applyBorder="1" applyAlignment="1">
      <alignment horizontal="right"/>
    </xf>
    <xf numFmtId="0" fontId="0" fillId="0" borderId="11" xfId="0" applyFill="1" applyBorder="1"/>
    <xf numFmtId="164" fontId="0" fillId="0" borderId="13" xfId="0" applyNumberFormat="1" applyFill="1" applyBorder="1" applyAlignment="1">
      <alignment horizontal="right"/>
    </xf>
    <xf numFmtId="164" fontId="0" fillId="0" borderId="0" xfId="0" applyNumberFormat="1" applyFill="1" applyAlignment="1">
      <alignment horizontal="right"/>
    </xf>
    <xf numFmtId="4" fontId="17" fillId="0" borderId="14" xfId="0" applyNumberFormat="1" applyFont="1" applyBorder="1" applyAlignment="1">
      <alignment horizontal="right"/>
    </xf>
    <xf numFmtId="4" fontId="4" fillId="3" borderId="17" xfId="0" applyNumberFormat="1" applyFont="1" applyFill="1" applyBorder="1" applyAlignment="1">
      <alignment horizontal="right"/>
    </xf>
    <xf numFmtId="164" fontId="4" fillId="0" borderId="3" xfId="0" applyNumberFormat="1" applyFont="1" applyFill="1" applyBorder="1" applyAlignment="1">
      <alignment horizontal="right"/>
    </xf>
    <xf numFmtId="2" fontId="0" fillId="0" borderId="12" xfId="0" applyNumberFormat="1" applyFill="1" applyBorder="1"/>
    <xf numFmtId="4" fontId="0" fillId="0" borderId="14" xfId="0" applyNumberFormat="1" applyFill="1" applyBorder="1" applyAlignment="1">
      <alignment horizontal="right"/>
    </xf>
    <xf numFmtId="4" fontId="0" fillId="0" borderId="18" xfId="0" applyNumberFormat="1" applyFill="1" applyBorder="1" applyAlignment="1">
      <alignment horizontal="right"/>
    </xf>
    <xf numFmtId="4" fontId="4" fillId="3" borderId="18" xfId="0" applyNumberFormat="1" applyFont="1" applyFill="1" applyBorder="1" applyAlignment="1">
      <alignment horizontal="right"/>
    </xf>
    <xf numFmtId="4" fontId="0" fillId="0" borderId="18" xfId="0" applyNumberFormat="1" applyBorder="1" applyAlignment="1">
      <alignment horizontal="right"/>
    </xf>
    <xf numFmtId="4" fontId="0" fillId="0" borderId="14" xfId="0" applyNumberFormat="1" applyBorder="1" applyAlignment="1">
      <alignment horizontal="right"/>
    </xf>
    <xf numFmtId="0" fontId="0" fillId="0" borderId="17" xfId="0" applyFill="1" applyBorder="1"/>
    <xf numFmtId="4" fontId="4" fillId="0" borderId="6" xfId="0" applyNumberFormat="1" applyFont="1" applyFill="1" applyBorder="1" applyAlignment="1">
      <alignment horizontal="center"/>
    </xf>
    <xf numFmtId="4" fontId="4" fillId="0" borderId="6" xfId="0" applyNumberFormat="1" applyFont="1" applyFill="1" applyBorder="1"/>
    <xf numFmtId="4" fontId="4" fillId="0" borderId="20" xfId="0" applyNumberFormat="1" applyFont="1" applyFill="1" applyBorder="1"/>
    <xf numFmtId="4" fontId="4" fillId="0" borderId="6" xfId="0" applyNumberFormat="1" applyFont="1" applyFill="1" applyBorder="1" applyAlignment="1">
      <alignment horizontal="right"/>
    </xf>
    <xf numFmtId="4" fontId="4" fillId="0" borderId="16" xfId="0" applyNumberFormat="1" applyFont="1" applyFill="1" applyBorder="1" applyAlignment="1">
      <alignment horizontal="right"/>
    </xf>
    <xf numFmtId="4" fontId="4" fillId="0" borderId="21" xfId="0" applyNumberFormat="1" applyFont="1" applyFill="1" applyBorder="1" applyAlignment="1">
      <alignment horizontal="right"/>
    </xf>
    <xf numFmtId="4" fontId="4" fillId="3" borderId="7" xfId="0" applyNumberFormat="1" applyFont="1" applyFill="1" applyBorder="1"/>
    <xf numFmtId="4" fontId="4" fillId="3" borderId="7" xfId="0" applyNumberFormat="1" applyFont="1" applyFill="1" applyBorder="1" applyAlignment="1">
      <alignment horizontal="right"/>
    </xf>
    <xf numFmtId="0" fontId="0" fillId="0" borderId="8" xfId="0" applyFill="1" applyBorder="1" applyAlignment="1">
      <alignment horizontal="center"/>
    </xf>
    <xf numFmtId="0" fontId="0" fillId="0" borderId="8" xfId="0" applyFill="1" applyBorder="1"/>
    <xf numFmtId="0" fontId="0" fillId="0" borderId="22" xfId="0" applyFill="1" applyBorder="1"/>
    <xf numFmtId="4" fontId="0" fillId="0" borderId="8" xfId="0" applyNumberFormat="1" applyFill="1" applyBorder="1" applyAlignment="1">
      <alignment horizontal="right"/>
    </xf>
    <xf numFmtId="164" fontId="4" fillId="0" borderId="16" xfId="0" applyNumberFormat="1" applyFont="1" applyFill="1" applyBorder="1" applyAlignment="1">
      <alignment horizontal="right"/>
    </xf>
    <xf numFmtId="49" fontId="4" fillId="3" borderId="7" xfId="0" applyNumberFormat="1" applyFont="1" applyFill="1" applyBorder="1"/>
    <xf numFmtId="4" fontId="4" fillId="3" borderId="23" xfId="0" applyNumberFormat="1" applyFont="1" applyFill="1" applyBorder="1" applyAlignment="1">
      <alignment horizontal="center"/>
    </xf>
    <xf numFmtId="0" fontId="4" fillId="0" borderId="20" xfId="0" applyFont="1" applyFill="1" applyBorder="1"/>
    <xf numFmtId="0" fontId="0" fillId="0" borderId="17" xfId="0" applyFill="1" applyBorder="1" applyAlignment="1">
      <alignment horizontal="left"/>
    </xf>
    <xf numFmtId="4" fontId="4" fillId="3" borderId="24" xfId="0" applyNumberFormat="1" applyFont="1" applyFill="1" applyBorder="1"/>
    <xf numFmtId="0" fontId="4" fillId="0" borderId="21" xfId="0" applyFont="1" applyFill="1" applyBorder="1"/>
    <xf numFmtId="0" fontId="0" fillId="0" borderId="18" xfId="0" applyFill="1" applyBorder="1"/>
    <xf numFmtId="0" fontId="4" fillId="0" borderId="6" xfId="0" applyFont="1" applyFill="1" applyBorder="1"/>
    <xf numFmtId="4" fontId="6" fillId="0" borderId="17" xfId="0" applyNumberFormat="1" applyFont="1" applyFill="1" applyBorder="1" applyAlignment="1">
      <alignment horizontal="right"/>
    </xf>
    <xf numFmtId="164" fontId="4" fillId="0" borderId="18" xfId="0" applyNumberFormat="1" applyFont="1" applyFill="1" applyBorder="1" applyAlignment="1">
      <alignment horizontal="right"/>
    </xf>
    <xf numFmtId="164" fontId="0" fillId="0" borderId="15" xfId="0" applyNumberFormat="1" applyFill="1" applyBorder="1" applyAlignment="1">
      <alignment horizontal="right"/>
    </xf>
    <xf numFmtId="164" fontId="0" fillId="0" borderId="3" xfId="0" applyNumberFormat="1" applyFill="1" applyBorder="1" applyAlignment="1">
      <alignment horizontal="right"/>
    </xf>
    <xf numFmtId="4" fontId="0" fillId="0" borderId="18" xfId="0" applyNumberFormat="1" applyBorder="1"/>
    <xf numFmtId="164" fontId="0" fillId="0" borderId="6" xfId="0" applyNumberFormat="1" applyBorder="1"/>
    <xf numFmtId="0" fontId="12" fillId="0" borderId="8" xfId="3" applyNumberFormat="1" applyFont="1" applyFill="1" applyBorder="1" applyAlignment="1" applyProtection="1">
      <alignment horizontal="center"/>
    </xf>
    <xf numFmtId="49" fontId="3" fillId="2" borderId="2" xfId="0" applyNumberFormat="1" applyFont="1" applyFill="1" applyBorder="1" applyAlignment="1">
      <alignment horizontal="center"/>
    </xf>
    <xf numFmtId="49" fontId="0" fillId="0" borderId="0" xfId="0" applyNumberFormat="1"/>
    <xf numFmtId="49" fontId="15" fillId="0" borderId="3" xfId="3" applyNumberFormat="1" applyFont="1" applyFill="1" applyBorder="1" applyAlignment="1" applyProtection="1">
      <alignment horizontal="center"/>
    </xf>
    <xf numFmtId="49" fontId="15" fillId="0" borderId="3" xfId="3" applyNumberFormat="1" applyFont="1" applyFill="1" applyBorder="1" applyAlignment="1" applyProtection="1">
      <alignment wrapText="1"/>
    </xf>
    <xf numFmtId="49" fontId="15" fillId="0" borderId="3" xfId="3" applyNumberFormat="1" applyFont="1" applyFill="1" applyBorder="1" applyAlignment="1" applyProtection="1"/>
    <xf numFmtId="49" fontId="15" fillId="0" borderId="0" xfId="3" applyNumberFormat="1" applyFont="1" applyFill="1" applyBorder="1" applyAlignment="1" applyProtection="1"/>
    <xf numFmtId="4" fontId="12" fillId="0" borderId="9" xfId="3" applyNumberFormat="1" applyFont="1" applyFill="1" applyBorder="1" applyAlignment="1" applyProtection="1"/>
    <xf numFmtId="164" fontId="4" fillId="0" borderId="6" xfId="0" applyNumberFormat="1" applyFont="1" applyFill="1" applyBorder="1" applyAlignment="1">
      <alignment horizontal="right"/>
    </xf>
    <xf numFmtId="49" fontId="13" fillId="0" borderId="9" xfId="3" applyNumberFormat="1" applyFont="1" applyFill="1" applyBorder="1" applyAlignment="1">
      <alignment horizontal="center" vertical="center" wrapText="1"/>
    </xf>
    <xf numFmtId="49" fontId="15" fillId="0" borderId="9" xfId="3" applyNumberFormat="1" applyFont="1" applyFill="1" applyBorder="1" applyAlignment="1" applyProtection="1"/>
    <xf numFmtId="4" fontId="0" fillId="0" borderId="0" xfId="0" applyNumberFormat="1" applyFill="1" applyBorder="1"/>
    <xf numFmtId="0" fontId="0" fillId="0" borderId="0" xfId="0" applyFill="1" applyBorder="1"/>
    <xf numFmtId="0" fontId="6" fillId="0" borderId="0" xfId="0" applyFont="1"/>
    <xf numFmtId="49" fontId="6" fillId="0" borderId="0" xfId="0" applyNumberFormat="1" applyFont="1"/>
    <xf numFmtId="0" fontId="0" fillId="0" borderId="17" xfId="0" applyFill="1" applyBorder="1" applyAlignment="1">
      <alignment horizontal="center"/>
    </xf>
    <xf numFmtId="49" fontId="0" fillId="0" borderId="14" xfId="0" applyNumberFormat="1" applyFill="1" applyBorder="1"/>
    <xf numFmtId="0" fontId="0" fillId="0" borderId="15" xfId="0" applyFill="1" applyBorder="1"/>
    <xf numFmtId="0" fontId="0" fillId="0" borderId="14" xfId="0" applyFill="1" applyBorder="1"/>
    <xf numFmtId="4" fontId="15" fillId="0" borderId="4" xfId="3" applyNumberFormat="1" applyFont="1" applyFill="1" applyBorder="1" applyAlignment="1" applyProtection="1"/>
    <xf numFmtId="4" fontId="12" fillId="0" borderId="25" xfId="3" applyNumberFormat="1" applyFont="1" applyFill="1" applyBorder="1" applyAlignment="1" applyProtection="1"/>
    <xf numFmtId="4" fontId="15" fillId="0" borderId="25" xfId="3" applyNumberFormat="1" applyFont="1" applyFill="1" applyBorder="1" applyAlignment="1" applyProtection="1"/>
    <xf numFmtId="0" fontId="12" fillId="7" borderId="7" xfId="3" applyNumberFormat="1" applyFont="1" applyFill="1" applyBorder="1" applyAlignment="1" applyProtection="1">
      <alignment horizontal="center"/>
    </xf>
    <xf numFmtId="4" fontId="12" fillId="7" borderId="7" xfId="3" applyNumberFormat="1" applyFont="1" applyFill="1" applyBorder="1" applyAlignment="1" applyProtection="1">
      <alignment wrapText="1"/>
    </xf>
    <xf numFmtId="4" fontId="12" fillId="7" borderId="7" xfId="3" applyNumberFormat="1" applyFont="1" applyFill="1" applyBorder="1" applyAlignment="1" applyProtection="1"/>
    <xf numFmtId="4" fontId="15" fillId="0" borderId="6" xfId="3" applyNumberFormat="1" applyFont="1" applyFill="1" applyBorder="1" applyAlignment="1" applyProtection="1"/>
    <xf numFmtId="4" fontId="12" fillId="0" borderId="7" xfId="3" applyNumberFormat="1" applyFont="1" applyFill="1" applyBorder="1" applyAlignment="1" applyProtection="1"/>
    <xf numFmtId="4" fontId="0" fillId="0" borderId="8" xfId="0" applyNumberFormat="1" applyFill="1" applyBorder="1" applyAlignment="1">
      <alignment horizontal="center"/>
    </xf>
    <xf numFmtId="0" fontId="0" fillId="0" borderId="8" xfId="0" applyFill="1" applyBorder="1" applyAlignment="1">
      <alignment horizontal="left"/>
    </xf>
    <xf numFmtId="4" fontId="4" fillId="3" borderId="7" xfId="0" applyNumberFormat="1" applyFont="1" applyFill="1" applyBorder="1" applyAlignment="1">
      <alignment horizontal="center"/>
    </xf>
    <xf numFmtId="4" fontId="4" fillId="3" borderId="7" xfId="0" applyNumberFormat="1" applyFont="1" applyFill="1" applyBorder="1" applyAlignment="1">
      <alignment horizontal="left"/>
    </xf>
    <xf numFmtId="4" fontId="4" fillId="0" borderId="26" xfId="0" applyNumberFormat="1" applyFont="1" applyBorder="1"/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4" fontId="4" fillId="0" borderId="6" xfId="0" applyNumberFormat="1" applyFont="1" applyBorder="1" applyAlignment="1">
      <alignment horizontal="right"/>
    </xf>
    <xf numFmtId="0" fontId="0" fillId="0" borderId="22" xfId="0" applyFill="1" applyBorder="1" applyAlignment="1">
      <alignment horizontal="center"/>
    </xf>
    <xf numFmtId="49" fontId="0" fillId="0" borderId="8" xfId="0" applyNumberFormat="1" applyFill="1" applyBorder="1"/>
    <xf numFmtId="49" fontId="0" fillId="0" borderId="19" xfId="0" applyNumberFormat="1" applyFill="1" applyBorder="1"/>
    <xf numFmtId="0" fontId="4" fillId="0" borderId="27" xfId="0" applyFont="1" applyFill="1" applyBorder="1"/>
    <xf numFmtId="0" fontId="0" fillId="0" borderId="22" xfId="0" applyFill="1" applyBorder="1" applyAlignment="1">
      <alignment horizontal="left"/>
    </xf>
    <xf numFmtId="0" fontId="0" fillId="0" borderId="28" xfId="0" applyFill="1" applyBorder="1"/>
    <xf numFmtId="164" fontId="0" fillId="0" borderId="29" xfId="0" applyNumberFormat="1" applyFill="1" applyBorder="1" applyAlignment="1">
      <alignment horizontal="right"/>
    </xf>
    <xf numFmtId="0" fontId="4" fillId="0" borderId="20" xfId="0" applyFont="1" applyBorder="1" applyAlignment="1">
      <alignment horizontal="center"/>
    </xf>
    <xf numFmtId="0" fontId="4" fillId="0" borderId="16" xfId="0" applyFont="1" applyBorder="1"/>
    <xf numFmtId="164" fontId="0" fillId="0" borderId="8" xfId="0" applyNumberFormat="1" applyFill="1" applyBorder="1" applyAlignment="1">
      <alignment horizontal="right"/>
    </xf>
    <xf numFmtId="4" fontId="0" fillId="0" borderId="9" xfId="0" applyNumberFormat="1" applyBorder="1" applyAlignment="1">
      <alignment horizontal="right"/>
    </xf>
    <xf numFmtId="4" fontId="4" fillId="3" borderId="23" xfId="0" applyNumberFormat="1" applyFont="1" applyFill="1" applyBorder="1" applyAlignment="1">
      <alignment horizontal="right"/>
    </xf>
    <xf numFmtId="4" fontId="4" fillId="3" borderId="30" xfId="0" applyNumberFormat="1" applyFont="1" applyFill="1" applyBorder="1" applyAlignment="1">
      <alignment horizontal="right"/>
    </xf>
    <xf numFmtId="4" fontId="0" fillId="0" borderId="9" xfId="0" applyNumberFormat="1" applyBorder="1" applyAlignment="1">
      <alignment horizontal="center"/>
    </xf>
    <xf numFmtId="0" fontId="0" fillId="0" borderId="9" xfId="0" applyFill="1" applyBorder="1"/>
    <xf numFmtId="4" fontId="17" fillId="0" borderId="31" xfId="0" applyNumberFormat="1" applyFont="1" applyBorder="1" applyAlignment="1">
      <alignment horizontal="right"/>
    </xf>
    <xf numFmtId="164" fontId="4" fillId="0" borderId="32" xfId="0" applyNumberFormat="1" applyFont="1" applyFill="1" applyBorder="1" applyAlignment="1">
      <alignment horizontal="right"/>
    </xf>
    <xf numFmtId="0" fontId="4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left"/>
    </xf>
    <xf numFmtId="0" fontId="4" fillId="3" borderId="7" xfId="0" applyFont="1" applyFill="1" applyBorder="1"/>
    <xf numFmtId="0" fontId="4" fillId="0" borderId="6" xfId="0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4" fontId="0" fillId="0" borderId="6" xfId="0" applyNumberFormat="1" applyFill="1" applyBorder="1" applyAlignment="1">
      <alignment horizontal="right"/>
    </xf>
    <xf numFmtId="0" fontId="0" fillId="0" borderId="32" xfId="0" applyFill="1" applyBorder="1"/>
    <xf numFmtId="0" fontId="0" fillId="0" borderId="2" xfId="0" applyFill="1" applyBorder="1"/>
    <xf numFmtId="0" fontId="4" fillId="7" borderId="7" xfId="0" applyFont="1" applyFill="1" applyBorder="1" applyAlignment="1">
      <alignment horizontal="center"/>
    </xf>
    <xf numFmtId="0" fontId="4" fillId="7" borderId="7" xfId="0" applyFont="1" applyFill="1" applyBorder="1"/>
    <xf numFmtId="4" fontId="4" fillId="7" borderId="7" xfId="0" applyNumberFormat="1" applyFont="1" applyFill="1" applyBorder="1" applyAlignment="1">
      <alignment horizontal="right"/>
    </xf>
    <xf numFmtId="49" fontId="0" fillId="0" borderId="9" xfId="0" applyNumberFormat="1" applyFill="1" applyBorder="1"/>
    <xf numFmtId="49" fontId="0" fillId="0" borderId="31" xfId="0" applyNumberFormat="1" applyFill="1" applyBorder="1"/>
    <xf numFmtId="4" fontId="0" fillId="0" borderId="9" xfId="0" applyNumberFormat="1" applyFill="1" applyBorder="1" applyAlignment="1">
      <alignment horizontal="right"/>
    </xf>
    <xf numFmtId="164" fontId="4" fillId="0" borderId="21" xfId="0" applyNumberFormat="1" applyFont="1" applyFill="1" applyBorder="1" applyAlignment="1">
      <alignment horizontal="right"/>
    </xf>
    <xf numFmtId="164" fontId="0" fillId="0" borderId="16" xfId="0" applyNumberFormat="1" applyBorder="1"/>
    <xf numFmtId="0" fontId="0" fillId="0" borderId="6" xfId="0" applyFill="1" applyBorder="1"/>
    <xf numFmtId="0" fontId="0" fillId="0" borderId="6" xfId="0" applyFill="1" applyBorder="1" applyAlignment="1">
      <alignment horizontal="left"/>
    </xf>
    <xf numFmtId="164" fontId="0" fillId="0" borderId="6" xfId="0" applyNumberFormat="1" applyFill="1" applyBorder="1" applyAlignment="1">
      <alignment horizontal="right"/>
    </xf>
    <xf numFmtId="0" fontId="4" fillId="0" borderId="7" xfId="0" applyFont="1" applyFill="1" applyBorder="1"/>
    <xf numFmtId="164" fontId="4" fillId="0" borderId="7" xfId="0" applyNumberFormat="1" applyFont="1" applyFill="1" applyBorder="1" applyAlignment="1">
      <alignment horizontal="right"/>
    </xf>
    <xf numFmtId="164" fontId="4" fillId="0" borderId="23" xfId="0" applyNumberFormat="1" applyFont="1" applyFill="1" applyBorder="1" applyAlignment="1">
      <alignment horizontal="right"/>
    </xf>
    <xf numFmtId="164" fontId="0" fillId="0" borderId="33" xfId="0" applyNumberFormat="1" applyFill="1" applyBorder="1" applyAlignment="1">
      <alignment horizontal="right"/>
    </xf>
    <xf numFmtId="164" fontId="0" fillId="0" borderId="2" xfId="0" applyNumberFormat="1" applyBorder="1"/>
    <xf numFmtId="0" fontId="4" fillId="0" borderId="7" xfId="0" applyFont="1" applyFill="1" applyBorder="1" applyAlignment="1">
      <alignment horizontal="center"/>
    </xf>
    <xf numFmtId="4" fontId="18" fillId="0" borderId="0" xfId="0" applyNumberFormat="1" applyFont="1"/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</cellXfs>
  <cellStyles count="4">
    <cellStyle name="Normal" xfId="0" builtinId="0"/>
    <cellStyle name="Normal 2" xfId="1" xr:uid="{882795E6-EED8-41F8-879D-0A3A71A33BB7}"/>
    <cellStyle name="Normal 2 2" xfId="3" xr:uid="{078078C7-7B5A-4A22-B9AF-B8DE40F2E818}"/>
    <cellStyle name="Normal 3" xfId="2" xr:uid="{B8C82F2C-7DBD-4126-8033-0F7D42DB2C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7E849.92F18F4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419100</xdr:colOff>
      <xdr:row>4</xdr:row>
      <xdr:rowOff>95250</xdr:rowOff>
    </xdr:from>
    <xdr:to>
      <xdr:col>19</xdr:col>
      <xdr:colOff>133350</xdr:colOff>
      <xdr:row>13</xdr:row>
      <xdr:rowOff>104775</xdr:rowOff>
    </xdr:to>
    <xdr:pic>
      <xdr:nvPicPr>
        <xdr:cNvPr id="2" name="Picture 1" descr="cid:image001.png@01D7E849.92F18F40">
          <a:extLst>
            <a:ext uri="{FF2B5EF4-FFF2-40B4-BE49-F238E27FC236}">
              <a16:creationId xmlns:a16="http://schemas.microsoft.com/office/drawing/2014/main" id="{E668DDC8-9CBD-4093-A06B-3C6096883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857250"/>
          <a:ext cx="459105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43278</xdr:rowOff>
    </xdr:from>
    <xdr:to>
      <xdr:col>23</xdr:col>
      <xdr:colOff>495300</xdr:colOff>
      <xdr:row>34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BD12EA-C152-4215-9E70-E2F5D6A23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3778"/>
          <a:ext cx="14420850" cy="6414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643A6-FAB0-4498-8377-B50CF282CA27}">
  <sheetPr>
    <pageSetUpPr fitToPage="1"/>
  </sheetPr>
  <dimension ref="A1:I32"/>
  <sheetViews>
    <sheetView topLeftCell="A2" workbookViewId="0">
      <selection activeCell="G16" sqref="F16:G16"/>
    </sheetView>
  </sheetViews>
  <sheetFormatPr defaultColWidth="8.85546875" defaultRowHeight="15" x14ac:dyDescent="0.25"/>
  <cols>
    <col min="1" max="11" width="8.85546875" style="13"/>
    <col min="12" max="13" width="8.85546875" style="13" customWidth="1"/>
    <col min="14" max="16384" width="8.85546875" style="13"/>
  </cols>
  <sheetData>
    <row r="1" spans="1:9" hidden="1" x14ac:dyDescent="0.25">
      <c r="A1" s="12">
        <v>7.5345000000000004</v>
      </c>
      <c r="B1" s="12"/>
      <c r="C1" s="12"/>
      <c r="D1" s="12"/>
      <c r="E1" s="12"/>
      <c r="F1" s="12"/>
      <c r="G1" s="12"/>
    </row>
    <row r="2" spans="1:9" ht="26.25" x14ac:dyDescent="0.25">
      <c r="A2" s="221" t="s">
        <v>198</v>
      </c>
      <c r="B2" s="221"/>
      <c r="C2" s="221"/>
      <c r="D2" s="221"/>
      <c r="E2" s="221"/>
      <c r="F2" s="221"/>
      <c r="G2" s="221"/>
      <c r="H2" s="221"/>
      <c r="I2" s="221"/>
    </row>
    <row r="3" spans="1:9" ht="26.25" x14ac:dyDescent="0.25">
      <c r="A3" s="221" t="s">
        <v>199</v>
      </c>
      <c r="B3" s="221"/>
      <c r="C3" s="221"/>
      <c r="D3" s="221"/>
      <c r="E3" s="221"/>
      <c r="F3" s="221"/>
      <c r="G3" s="221"/>
      <c r="H3" s="221"/>
      <c r="I3" s="221"/>
    </row>
    <row r="4" spans="1:9" x14ac:dyDescent="0.25">
      <c r="A4" s="12"/>
      <c r="B4" s="12"/>
      <c r="C4" s="12"/>
      <c r="D4" s="12"/>
      <c r="E4" s="12"/>
      <c r="F4" s="12"/>
      <c r="G4" s="12"/>
    </row>
    <row r="7" spans="1:9" x14ac:dyDescent="0.25">
      <c r="A7" s="12"/>
      <c r="B7" s="12"/>
      <c r="C7" s="12"/>
      <c r="D7" s="12"/>
      <c r="E7" s="12"/>
      <c r="F7" s="12"/>
      <c r="G7" s="12"/>
    </row>
    <row r="8" spans="1:9" x14ac:dyDescent="0.25">
      <c r="A8" s="12"/>
      <c r="B8" s="12"/>
      <c r="C8" s="12"/>
      <c r="D8" s="12"/>
      <c r="E8" s="12"/>
      <c r="F8" s="12"/>
      <c r="G8" s="12"/>
    </row>
    <row r="9" spans="1:9" x14ac:dyDescent="0.25">
      <c r="A9" s="12"/>
      <c r="B9" s="12"/>
      <c r="C9" s="12"/>
      <c r="D9" s="12"/>
      <c r="E9" s="12"/>
      <c r="F9" s="12"/>
      <c r="G9" s="12"/>
    </row>
    <row r="11" spans="1:9" ht="23.25" x14ac:dyDescent="0.25">
      <c r="A11" s="222" t="s">
        <v>274</v>
      </c>
      <c r="B11" s="222"/>
      <c r="C11" s="222"/>
      <c r="D11" s="222"/>
      <c r="E11" s="222"/>
      <c r="F11" s="222"/>
      <c r="G11" s="222"/>
      <c r="H11" s="222"/>
      <c r="I11" s="222"/>
    </row>
    <row r="12" spans="1:9" x14ac:dyDescent="0.25">
      <c r="A12" s="12"/>
      <c r="B12" s="12"/>
      <c r="C12" s="12"/>
      <c r="D12" s="12"/>
      <c r="E12" s="12"/>
      <c r="F12" s="12"/>
      <c r="G12" s="12"/>
    </row>
    <row r="14" spans="1:9" x14ac:dyDescent="0.25">
      <c r="A14" s="12"/>
      <c r="B14" s="12"/>
      <c r="C14" s="12"/>
      <c r="D14" s="12"/>
      <c r="E14" s="12"/>
      <c r="F14" s="12"/>
      <c r="G14" s="12"/>
    </row>
    <row r="15" spans="1:9" x14ac:dyDescent="0.25">
      <c r="A15" s="12"/>
      <c r="B15" s="12"/>
      <c r="C15" s="12"/>
      <c r="D15" s="12"/>
      <c r="E15" s="12"/>
      <c r="F15" s="12"/>
      <c r="G15" s="12"/>
    </row>
    <row r="16" spans="1:9" x14ac:dyDescent="0.25">
      <c r="A16" s="12"/>
      <c r="B16" s="12"/>
      <c r="C16" s="12"/>
      <c r="D16" s="12"/>
      <c r="E16" s="12"/>
      <c r="F16" s="12"/>
      <c r="G16" s="12"/>
    </row>
    <row r="17" spans="1:9" x14ac:dyDescent="0.25">
      <c r="A17" s="12"/>
      <c r="B17" s="12"/>
      <c r="C17" s="12"/>
      <c r="D17" s="12"/>
      <c r="E17" s="12"/>
      <c r="F17" s="12"/>
      <c r="G17" s="12"/>
    </row>
    <row r="18" spans="1:9" x14ac:dyDescent="0.25">
      <c r="A18" s="12"/>
      <c r="B18" s="12"/>
      <c r="C18" s="12"/>
      <c r="D18" s="12"/>
      <c r="E18" s="12"/>
      <c r="F18" s="12"/>
      <c r="G18" s="12"/>
    </row>
    <row r="19" spans="1:9" x14ac:dyDescent="0.25">
      <c r="A19" s="12"/>
      <c r="B19" s="12"/>
      <c r="C19" s="12"/>
      <c r="D19" s="12"/>
      <c r="E19" s="12"/>
      <c r="F19" s="12"/>
      <c r="G19" s="12"/>
    </row>
    <row r="20" spans="1:9" x14ac:dyDescent="0.25">
      <c r="A20" s="12"/>
      <c r="B20" s="12"/>
      <c r="C20" s="12"/>
      <c r="D20" s="12"/>
      <c r="E20" s="12"/>
      <c r="F20" s="12"/>
      <c r="G20" s="12"/>
    </row>
    <row r="21" spans="1:9" x14ac:dyDescent="0.25">
      <c r="A21" s="12"/>
      <c r="B21" s="12"/>
      <c r="C21" s="12"/>
      <c r="D21" s="12"/>
      <c r="E21" s="12"/>
      <c r="F21" s="12"/>
      <c r="G21" s="12"/>
    </row>
    <row r="22" spans="1:9" x14ac:dyDescent="0.25">
      <c r="A22" s="12"/>
      <c r="B22" s="12"/>
      <c r="C22" s="12"/>
      <c r="D22" s="12"/>
      <c r="E22" s="12"/>
      <c r="F22" s="12"/>
      <c r="G22" s="12"/>
    </row>
    <row r="24" spans="1:9" x14ac:dyDescent="0.25">
      <c r="A24" s="12"/>
      <c r="B24" s="12"/>
      <c r="C24" s="12"/>
      <c r="D24" s="12"/>
      <c r="E24" s="12"/>
      <c r="F24" s="12"/>
      <c r="G24" s="12"/>
    </row>
    <row r="25" spans="1:9" x14ac:dyDescent="0.25">
      <c r="A25" s="12"/>
      <c r="B25" s="12"/>
      <c r="C25" s="12"/>
      <c r="D25" s="12"/>
      <c r="E25" s="12"/>
      <c r="F25" s="12"/>
      <c r="G25" s="12"/>
    </row>
    <row r="26" spans="1:9" x14ac:dyDescent="0.25">
      <c r="A26" s="12"/>
      <c r="B26" s="12"/>
      <c r="C26" s="12"/>
      <c r="D26" s="12"/>
      <c r="E26" s="12"/>
      <c r="F26" s="12"/>
      <c r="G26" s="12"/>
    </row>
    <row r="27" spans="1:9" x14ac:dyDescent="0.25">
      <c r="A27" s="12"/>
      <c r="B27" s="12"/>
      <c r="C27" s="12"/>
      <c r="D27" s="12"/>
      <c r="E27" s="12"/>
      <c r="F27" s="12"/>
      <c r="G27" s="12"/>
    </row>
    <row r="28" spans="1:9" ht="15.75" x14ac:dyDescent="0.25">
      <c r="A28" s="223" t="s">
        <v>299</v>
      </c>
      <c r="B28" s="223"/>
      <c r="C28" s="223"/>
      <c r="D28" s="223"/>
      <c r="E28" s="223"/>
      <c r="F28" s="223"/>
      <c r="G28" s="223"/>
      <c r="H28" s="223"/>
      <c r="I28" s="223"/>
    </row>
    <row r="29" spans="1:9" x14ac:dyDescent="0.25">
      <c r="A29" s="12"/>
      <c r="B29" s="12"/>
      <c r="C29" s="12"/>
      <c r="D29" s="12"/>
      <c r="E29" s="12"/>
      <c r="F29" s="12"/>
      <c r="G29" s="12"/>
    </row>
    <row r="30" spans="1:9" x14ac:dyDescent="0.25">
      <c r="A30" s="12"/>
      <c r="B30" s="12"/>
      <c r="C30" s="12"/>
      <c r="D30" s="12"/>
      <c r="E30" s="12"/>
      <c r="F30" s="12"/>
      <c r="G30" s="12"/>
    </row>
    <row r="31" spans="1:9" x14ac:dyDescent="0.25">
      <c r="A31" s="12"/>
      <c r="B31" s="12"/>
      <c r="C31" s="12"/>
      <c r="D31" s="12"/>
      <c r="E31" s="12"/>
      <c r="F31" s="12"/>
      <c r="G31" s="12"/>
    </row>
    <row r="32" spans="1:9" x14ac:dyDescent="0.25">
      <c r="A32" s="12"/>
      <c r="B32" s="12"/>
      <c r="C32" s="12"/>
      <c r="D32" s="12"/>
      <c r="E32" s="12"/>
      <c r="F32" s="12"/>
      <c r="G32" s="12"/>
    </row>
  </sheetData>
  <mergeCells count="4">
    <mergeCell ref="A2:I2"/>
    <mergeCell ref="A3:I3"/>
    <mergeCell ref="A11:I11"/>
    <mergeCell ref="A28:I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59"/>
  <sheetViews>
    <sheetView showGridLines="0" topLeftCell="A7" zoomScaleNormal="100" workbookViewId="0">
      <pane xSplit="3" ySplit="1" topLeftCell="D71" activePane="bottomRight" state="frozen"/>
      <selection activeCell="Q29" sqref="Q29"/>
      <selection pane="topRight" activeCell="Q29" sqref="Q29"/>
      <selection pane="bottomLeft" activeCell="Q29" sqref="Q29"/>
      <selection pane="bottomRight" activeCell="L141" sqref="L141:L149"/>
    </sheetView>
  </sheetViews>
  <sheetFormatPr defaultRowHeight="15" x14ac:dyDescent="0.25"/>
  <cols>
    <col min="1" max="1" width="7.28515625" style="7" customWidth="1" collapsed="1"/>
    <col min="2" max="2" width="9" style="1" customWidth="1" collapsed="1"/>
    <col min="3" max="3" width="53.85546875" style="1" customWidth="1" collapsed="1"/>
    <col min="4" max="5" width="15.140625" style="1" customWidth="1"/>
    <col min="6" max="6" width="15.140625" style="1" bestFit="1" customWidth="1" collapsed="1"/>
    <col min="7" max="7" width="15.140625" style="1" hidden="1" customWidth="1"/>
    <col min="8" max="8" width="15.140625" style="1" hidden="1" customWidth="1" collapsed="1"/>
    <col min="9" max="9" width="15.140625" style="1" hidden="1" customWidth="1"/>
    <col min="10" max="10" width="15.140625" style="1" hidden="1" customWidth="1" collapsed="1"/>
    <col min="11" max="11" width="4.42578125" style="1" customWidth="1"/>
    <col min="12" max="13" width="15.140625" style="1" customWidth="1"/>
    <col min="14" max="15" width="9.140625" style="1"/>
    <col min="16" max="16" width="11.7109375" style="1" bestFit="1" customWidth="1"/>
    <col min="17" max="16384" width="9.140625" style="1"/>
  </cols>
  <sheetData>
    <row r="1" spans="1:13" hidden="1" x14ac:dyDescent="0.25"/>
    <row r="2" spans="1:13" hidden="1" x14ac:dyDescent="0.25"/>
    <row r="3" spans="1:13" ht="15.75" hidden="1" x14ac:dyDescent="0.25">
      <c r="C3" s="4" t="str">
        <f>'prorač. '!C3</f>
        <v>OSNOVNA ŠKOLA I. GUNDULIĆ</v>
      </c>
    </row>
    <row r="4" spans="1:13" hidden="1" x14ac:dyDescent="0.25"/>
    <row r="5" spans="1:13" hidden="1" x14ac:dyDescent="0.25"/>
    <row r="6" spans="1:13" hidden="1" x14ac:dyDescent="0.25"/>
    <row r="7" spans="1:13" s="145" customFormat="1" x14ac:dyDescent="0.25">
      <c r="A7" s="144" t="s">
        <v>0</v>
      </c>
      <c r="B7" s="144" t="s">
        <v>1</v>
      </c>
      <c r="C7" s="144" t="s">
        <v>2</v>
      </c>
      <c r="D7" s="144" t="s">
        <v>279</v>
      </c>
      <c r="E7" s="144" t="s">
        <v>275</v>
      </c>
      <c r="F7" s="144" t="s">
        <v>276</v>
      </c>
      <c r="G7" s="144" t="s">
        <v>275</v>
      </c>
      <c r="H7" s="144" t="s">
        <v>277</v>
      </c>
      <c r="I7" s="144" t="s">
        <v>275</v>
      </c>
      <c r="J7" s="144" t="s">
        <v>278</v>
      </c>
      <c r="L7" s="144" t="s">
        <v>280</v>
      </c>
      <c r="M7" s="144" t="s">
        <v>281</v>
      </c>
    </row>
    <row r="8" spans="1:13" x14ac:dyDescent="0.25">
      <c r="A8" s="14"/>
      <c r="B8" s="15"/>
      <c r="C8" s="15" t="str">
        <f>'prorač. '!C8</f>
        <v>OSNOVNA ŠKOLA I. GUNDULIĆ</v>
      </c>
      <c r="D8" s="16">
        <f t="shared" ref="D8:F8" si="0">D9+D79+D234</f>
        <v>3189320</v>
      </c>
      <c r="E8" s="16">
        <f t="shared" si="0"/>
        <v>512308</v>
      </c>
      <c r="F8" s="16">
        <f t="shared" si="0"/>
        <v>3701628</v>
      </c>
      <c r="G8" s="16">
        <f t="shared" ref="G8:J8" si="1">G9+G79+G234</f>
        <v>0</v>
      </c>
      <c r="H8" s="16">
        <f t="shared" si="1"/>
        <v>3688207</v>
      </c>
      <c r="I8" s="16">
        <f t="shared" si="1"/>
        <v>0</v>
      </c>
      <c r="J8" s="16">
        <f t="shared" si="1"/>
        <v>3688207</v>
      </c>
      <c r="L8" s="16">
        <f t="shared" ref="L8:M8" si="2">L9+L79+L234</f>
        <v>991303.97</v>
      </c>
      <c r="M8" s="16">
        <f t="shared" si="2"/>
        <v>2710324.03</v>
      </c>
    </row>
    <row r="9" spans="1:13" s="3" customFormat="1" x14ac:dyDescent="0.25">
      <c r="A9" s="17"/>
      <c r="B9" s="18" t="s">
        <v>4</v>
      </c>
      <c r="C9" s="18" t="s">
        <v>5</v>
      </c>
      <c r="D9" s="19">
        <f t="shared" ref="D9:F9" si="3">D10+D62</f>
        <v>2447000</v>
      </c>
      <c r="E9" s="19">
        <f t="shared" si="3"/>
        <v>455000</v>
      </c>
      <c r="F9" s="19">
        <f t="shared" si="3"/>
        <v>2902000</v>
      </c>
      <c r="G9" s="19">
        <f t="shared" ref="G9:J9" si="4">G10+G62</f>
        <v>0</v>
      </c>
      <c r="H9" s="19">
        <f t="shared" si="4"/>
        <v>2902000</v>
      </c>
      <c r="I9" s="19">
        <f t="shared" si="4"/>
        <v>0</v>
      </c>
      <c r="J9" s="19">
        <f t="shared" si="4"/>
        <v>2902000</v>
      </c>
      <c r="L9" s="19">
        <f t="shared" ref="L9:M9" si="5">L10+L62</f>
        <v>779847.31</v>
      </c>
      <c r="M9" s="19">
        <f t="shared" si="5"/>
        <v>2122152.69</v>
      </c>
    </row>
    <row r="10" spans="1:13" s="3" customFormat="1" x14ac:dyDescent="0.25">
      <c r="A10" s="17"/>
      <c r="B10" s="18" t="s">
        <v>6</v>
      </c>
      <c r="C10" s="18" t="s">
        <v>7</v>
      </c>
      <c r="D10" s="19">
        <f>SUM(D11:D61)</f>
        <v>147000</v>
      </c>
      <c r="E10" s="19">
        <f t="shared" ref="E10:F10" si="6">SUM(E11:E61)</f>
        <v>10000</v>
      </c>
      <c r="F10" s="19">
        <f t="shared" si="6"/>
        <v>157000</v>
      </c>
      <c r="G10" s="19">
        <f t="shared" ref="G10:J10" si="7">SUM(G11:G61)</f>
        <v>0</v>
      </c>
      <c r="H10" s="19">
        <f t="shared" si="7"/>
        <v>157000</v>
      </c>
      <c r="I10" s="19">
        <f t="shared" si="7"/>
        <v>0</v>
      </c>
      <c r="J10" s="19">
        <f t="shared" si="7"/>
        <v>157000</v>
      </c>
      <c r="L10" s="19">
        <f t="shared" ref="L10:M10" si="8">SUM(L11:L61)</f>
        <v>38418.73000000001</v>
      </c>
      <c r="M10" s="19">
        <f t="shared" si="8"/>
        <v>118581.27</v>
      </c>
    </row>
    <row r="11" spans="1:13" x14ac:dyDescent="0.25">
      <c r="A11" s="14" t="s">
        <v>3</v>
      </c>
      <c r="B11" s="20" t="s">
        <v>8</v>
      </c>
      <c r="C11" s="20" t="s">
        <v>9</v>
      </c>
      <c r="D11" s="16">
        <f>'prorač. '!D11</f>
        <v>5000</v>
      </c>
      <c r="E11" s="16">
        <f>'prorač. '!E11</f>
        <v>0</v>
      </c>
      <c r="F11" s="16">
        <f>'prorač. '!F11</f>
        <v>5000</v>
      </c>
      <c r="G11" s="16">
        <f>'prorač. '!G11</f>
        <v>0</v>
      </c>
      <c r="H11" s="16">
        <f>'prorač. '!H11</f>
        <v>5000</v>
      </c>
      <c r="I11" s="16">
        <f>'prorač. '!I11</f>
        <v>0</v>
      </c>
      <c r="J11" s="16">
        <f>'prorač. '!J11</f>
        <v>5000</v>
      </c>
      <c r="L11" s="16">
        <f>'prorač. '!L11</f>
        <v>1800</v>
      </c>
      <c r="M11" s="16">
        <f>+F11-L11</f>
        <v>3200</v>
      </c>
    </row>
    <row r="12" spans="1:13" x14ac:dyDescent="0.25">
      <c r="A12" s="14" t="s">
        <v>3</v>
      </c>
      <c r="B12" s="20" t="s">
        <v>10</v>
      </c>
      <c r="C12" s="20" t="s">
        <v>11</v>
      </c>
      <c r="D12" s="16">
        <f>'prorač. '!D12</f>
        <v>900</v>
      </c>
      <c r="E12" s="16">
        <f>'prorač. '!E12</f>
        <v>0</v>
      </c>
      <c r="F12" s="16">
        <f>'prorač. '!F12</f>
        <v>900</v>
      </c>
      <c r="G12" s="16">
        <f>'prorač. '!G12</f>
        <v>0</v>
      </c>
      <c r="H12" s="16">
        <f>'prorač. '!H12</f>
        <v>900</v>
      </c>
      <c r="I12" s="16">
        <f>'prorač. '!I12</f>
        <v>0</v>
      </c>
      <c r="J12" s="16">
        <f>'prorač. '!J12</f>
        <v>900</v>
      </c>
      <c r="L12" s="16">
        <f>'prorač. '!L12</f>
        <v>0</v>
      </c>
      <c r="M12" s="16">
        <f t="shared" ref="M12:M61" si="9">+F12-L12</f>
        <v>900</v>
      </c>
    </row>
    <row r="13" spans="1:13" x14ac:dyDescent="0.25">
      <c r="A13" s="14" t="s">
        <v>3</v>
      </c>
      <c r="B13" s="20" t="s">
        <v>12</v>
      </c>
      <c r="C13" s="20" t="s">
        <v>13</v>
      </c>
      <c r="D13" s="16">
        <f>'prorač. '!D13</f>
        <v>2000</v>
      </c>
      <c r="E13" s="16">
        <f>'prorač. '!E13</f>
        <v>0</v>
      </c>
      <c r="F13" s="16">
        <f>'prorač. '!F13</f>
        <v>2000</v>
      </c>
      <c r="G13" s="16">
        <f>'prorač. '!G13</f>
        <v>0</v>
      </c>
      <c r="H13" s="16">
        <f>'prorač. '!H13</f>
        <v>2000</v>
      </c>
      <c r="I13" s="16">
        <f>'prorač. '!I13</f>
        <v>0</v>
      </c>
      <c r="J13" s="16">
        <f>'prorač. '!J13</f>
        <v>2000</v>
      </c>
      <c r="L13" s="16">
        <f>'prorač. '!L13</f>
        <v>174.19</v>
      </c>
      <c r="M13" s="16">
        <f t="shared" si="9"/>
        <v>1825.81</v>
      </c>
    </row>
    <row r="14" spans="1:13" x14ac:dyDescent="0.25">
      <c r="A14" s="14" t="s">
        <v>3</v>
      </c>
      <c r="B14" s="20" t="s">
        <v>267</v>
      </c>
      <c r="C14" s="20" t="s">
        <v>268</v>
      </c>
      <c r="D14" s="16">
        <f>'prorač. '!D14</f>
        <v>80</v>
      </c>
      <c r="E14" s="16">
        <f>'prorač. '!E14</f>
        <v>0</v>
      </c>
      <c r="F14" s="16">
        <f>'prorač. '!F14</f>
        <v>80</v>
      </c>
      <c r="G14" s="16">
        <f>'prorač. '!G14</f>
        <v>0</v>
      </c>
      <c r="H14" s="16">
        <f>'prorač. '!H14</f>
        <v>80</v>
      </c>
      <c r="I14" s="16">
        <f>'prorač. '!I14</f>
        <v>0</v>
      </c>
      <c r="J14" s="16">
        <f>'prorač. '!J14</f>
        <v>80</v>
      </c>
      <c r="L14" s="16">
        <f>'prorač. '!L14</f>
        <v>0</v>
      </c>
      <c r="M14" s="16">
        <f t="shared" si="9"/>
        <v>80</v>
      </c>
    </row>
    <row r="15" spans="1:13" x14ac:dyDescent="0.25">
      <c r="A15" s="14" t="s">
        <v>3</v>
      </c>
      <c r="B15" s="20" t="s">
        <v>14</v>
      </c>
      <c r="C15" s="20" t="s">
        <v>15</v>
      </c>
      <c r="D15" s="16">
        <f>'prorač. '!D15</f>
        <v>1300</v>
      </c>
      <c r="E15" s="16">
        <f>'prorač. '!E15</f>
        <v>0</v>
      </c>
      <c r="F15" s="16">
        <f>'prorač. '!F15</f>
        <v>1300</v>
      </c>
      <c r="G15" s="16">
        <f>'prorač. '!G15</f>
        <v>0</v>
      </c>
      <c r="H15" s="16">
        <f>'prorač. '!H15</f>
        <v>1300</v>
      </c>
      <c r="I15" s="16">
        <f>'prorač. '!I15</f>
        <v>0</v>
      </c>
      <c r="J15" s="16">
        <f>'prorač. '!J15</f>
        <v>1300</v>
      </c>
      <c r="L15" s="16">
        <f>'prorač. '!L15</f>
        <v>161.5</v>
      </c>
      <c r="M15" s="16">
        <f t="shared" si="9"/>
        <v>1138.5</v>
      </c>
    </row>
    <row r="16" spans="1:13" x14ac:dyDescent="0.25">
      <c r="A16" s="14" t="s">
        <v>3</v>
      </c>
      <c r="B16" s="20" t="s">
        <v>260</v>
      </c>
      <c r="C16" s="20" t="s">
        <v>261</v>
      </c>
      <c r="D16" s="16">
        <f>'prorač. '!D16</f>
        <v>0</v>
      </c>
      <c r="E16" s="16">
        <f>'prorač. '!E16</f>
        <v>0</v>
      </c>
      <c r="F16" s="16">
        <f>'prorač. '!F16</f>
        <v>0</v>
      </c>
      <c r="G16" s="16">
        <f>'prorač. '!G16</f>
        <v>0</v>
      </c>
      <c r="H16" s="16">
        <f>'prorač. '!H16</f>
        <v>0</v>
      </c>
      <c r="I16" s="16">
        <f>'prorač. '!I16</f>
        <v>0</v>
      </c>
      <c r="J16" s="16">
        <f>'prorač. '!J16</f>
        <v>0</v>
      </c>
      <c r="L16" s="16">
        <f>'prorač. '!L16</f>
        <v>0</v>
      </c>
      <c r="M16" s="16">
        <f t="shared" ref="M16" si="10">+F16-L16</f>
        <v>0</v>
      </c>
    </row>
    <row r="17" spans="1:16" x14ac:dyDescent="0.25">
      <c r="A17" s="14" t="s">
        <v>3</v>
      </c>
      <c r="B17" s="20" t="s">
        <v>252</v>
      </c>
      <c r="C17" s="20" t="s">
        <v>253</v>
      </c>
      <c r="D17" s="16">
        <f>'prorač. '!D17</f>
        <v>700</v>
      </c>
      <c r="E17" s="16">
        <f>'prorač. '!E17</f>
        <v>0</v>
      </c>
      <c r="F17" s="16">
        <f>'prorač. '!F17</f>
        <v>700</v>
      </c>
      <c r="G17" s="16">
        <f>'prorač. '!G17</f>
        <v>0</v>
      </c>
      <c r="H17" s="16">
        <f>'prorač. '!H17</f>
        <v>700</v>
      </c>
      <c r="I17" s="16">
        <f>'prorač. '!I17</f>
        <v>0</v>
      </c>
      <c r="J17" s="16">
        <f>'prorač. '!J17</f>
        <v>700</v>
      </c>
      <c r="L17" s="16">
        <f>'prorač. '!L17</f>
        <v>0</v>
      </c>
      <c r="M17" s="16">
        <f t="shared" si="9"/>
        <v>700</v>
      </c>
      <c r="P17" s="1">
        <v>3189320</v>
      </c>
    </row>
    <row r="18" spans="1:16" x14ac:dyDescent="0.25">
      <c r="A18" s="14" t="s">
        <v>3</v>
      </c>
      <c r="B18" s="20" t="s">
        <v>16</v>
      </c>
      <c r="C18" s="20" t="s">
        <v>17</v>
      </c>
      <c r="D18" s="16">
        <f>'prorač. '!D18</f>
        <v>3420</v>
      </c>
      <c r="E18" s="16">
        <f>'prorač. '!E18</f>
        <v>0</v>
      </c>
      <c r="F18" s="16">
        <f>'prorač. '!F18</f>
        <v>3420</v>
      </c>
      <c r="G18" s="16">
        <f>'prorač. '!G18</f>
        <v>0</v>
      </c>
      <c r="H18" s="16">
        <f>'prorač. '!H18</f>
        <v>3420</v>
      </c>
      <c r="I18" s="16">
        <f>'prorač. '!I18</f>
        <v>0</v>
      </c>
      <c r="J18" s="16">
        <f>'prorač. '!J18</f>
        <v>3420</v>
      </c>
      <c r="L18" s="16">
        <f>'prorač. '!L18</f>
        <v>2051.1999999999998</v>
      </c>
      <c r="M18" s="16">
        <f t="shared" si="9"/>
        <v>1368.8000000000002</v>
      </c>
      <c r="P18" s="1">
        <f>+D8-P17</f>
        <v>0</v>
      </c>
    </row>
    <row r="19" spans="1:16" x14ac:dyDescent="0.25">
      <c r="A19" s="14" t="s">
        <v>3</v>
      </c>
      <c r="B19" s="20" t="s">
        <v>18</v>
      </c>
      <c r="C19" s="20" t="s">
        <v>19</v>
      </c>
      <c r="D19" s="16">
        <f>'prorač. '!D19</f>
        <v>1300</v>
      </c>
      <c r="E19" s="16">
        <f>'prorač. '!E19</f>
        <v>0</v>
      </c>
      <c r="F19" s="16">
        <f>'prorač. '!F19</f>
        <v>1300</v>
      </c>
      <c r="G19" s="16">
        <f>'prorač. '!G19</f>
        <v>0</v>
      </c>
      <c r="H19" s="16">
        <f>'prorač. '!H19</f>
        <v>1300</v>
      </c>
      <c r="I19" s="16">
        <f>'prorač. '!I19</f>
        <v>0</v>
      </c>
      <c r="J19" s="16">
        <f>'prorač. '!J19</f>
        <v>1300</v>
      </c>
      <c r="L19" s="16">
        <f>'prorač. '!L19</f>
        <v>882.37</v>
      </c>
      <c r="M19" s="16">
        <f t="shared" si="9"/>
        <v>417.63</v>
      </c>
    </row>
    <row r="20" spans="1:16" x14ac:dyDescent="0.25">
      <c r="A20" s="14" t="s">
        <v>3</v>
      </c>
      <c r="B20" s="20" t="s">
        <v>20</v>
      </c>
      <c r="C20" s="20" t="s">
        <v>21</v>
      </c>
      <c r="D20" s="16">
        <f>'prorač. '!D20</f>
        <v>6000</v>
      </c>
      <c r="E20" s="16">
        <f>'prorač. '!E20</f>
        <v>0</v>
      </c>
      <c r="F20" s="16">
        <f>'prorač. '!F20</f>
        <v>6000</v>
      </c>
      <c r="G20" s="16">
        <f>'prorač. '!G20</f>
        <v>0</v>
      </c>
      <c r="H20" s="16">
        <f>'prorač. '!H20</f>
        <v>6000</v>
      </c>
      <c r="I20" s="16">
        <f>'prorač. '!I20</f>
        <v>0</v>
      </c>
      <c r="J20" s="16">
        <f>'prorač. '!J20</f>
        <v>6000</v>
      </c>
      <c r="L20" s="16">
        <f>'prorač. '!L20</f>
        <v>2603.86</v>
      </c>
      <c r="M20" s="16">
        <f t="shared" si="9"/>
        <v>3396.14</v>
      </c>
    </row>
    <row r="21" spans="1:16" x14ac:dyDescent="0.25">
      <c r="A21" s="14" t="s">
        <v>3</v>
      </c>
      <c r="B21" s="20" t="s">
        <v>22</v>
      </c>
      <c r="C21" s="20" t="s">
        <v>23</v>
      </c>
      <c r="D21" s="16">
        <f>'prorač. '!D21</f>
        <v>100</v>
      </c>
      <c r="E21" s="16">
        <f>'prorač. '!E21</f>
        <v>0</v>
      </c>
      <c r="F21" s="16">
        <f>'prorač. '!F21</f>
        <v>100</v>
      </c>
      <c r="G21" s="16">
        <f>'prorač. '!G21</f>
        <v>0</v>
      </c>
      <c r="H21" s="16">
        <f>'prorač. '!H21</f>
        <v>100</v>
      </c>
      <c r="I21" s="16">
        <f>'prorač. '!I21</f>
        <v>0</v>
      </c>
      <c r="J21" s="16">
        <f>'prorač. '!J21</f>
        <v>100</v>
      </c>
      <c r="L21" s="16">
        <f>'prorač. '!L21</f>
        <v>0</v>
      </c>
      <c r="M21" s="16">
        <f t="shared" si="9"/>
        <v>100</v>
      </c>
    </row>
    <row r="22" spans="1:16" x14ac:dyDescent="0.25">
      <c r="A22" s="14" t="s">
        <v>3</v>
      </c>
      <c r="B22" s="20" t="s">
        <v>24</v>
      </c>
      <c r="C22" s="20" t="s">
        <v>25</v>
      </c>
      <c r="D22" s="16">
        <f>'prorač. '!D22</f>
        <v>3500</v>
      </c>
      <c r="E22" s="16">
        <f>'prorač. '!E22</f>
        <v>0</v>
      </c>
      <c r="F22" s="16">
        <f>'prorač. '!F22</f>
        <v>3500</v>
      </c>
      <c r="G22" s="16">
        <f>'prorač. '!G22</f>
        <v>0</v>
      </c>
      <c r="H22" s="16">
        <f>'prorač. '!H22</f>
        <v>3500</v>
      </c>
      <c r="I22" s="16">
        <f>'prorač. '!I22</f>
        <v>0</v>
      </c>
      <c r="J22" s="16">
        <f>'prorač. '!J22</f>
        <v>3500</v>
      </c>
      <c r="L22" s="16">
        <f>'prorač. '!L22</f>
        <v>501.74</v>
      </c>
      <c r="M22" s="16">
        <f t="shared" si="9"/>
        <v>2998.26</v>
      </c>
    </row>
    <row r="23" spans="1:16" x14ac:dyDescent="0.25">
      <c r="A23" s="14" t="s">
        <v>3</v>
      </c>
      <c r="B23" s="20" t="s">
        <v>26</v>
      </c>
      <c r="C23" s="20" t="s">
        <v>27</v>
      </c>
      <c r="D23" s="16">
        <f>'prorač. '!D23</f>
        <v>0</v>
      </c>
      <c r="E23" s="16">
        <f>'prorač. '!E23</f>
        <v>0</v>
      </c>
      <c r="F23" s="16">
        <f>'prorač. '!F23</f>
        <v>0</v>
      </c>
      <c r="G23" s="16">
        <f>'prorač. '!G23</f>
        <v>0</v>
      </c>
      <c r="H23" s="16">
        <f>'prorač. '!H23</f>
        <v>0</v>
      </c>
      <c r="I23" s="16">
        <f>'prorač. '!I23</f>
        <v>0</v>
      </c>
      <c r="J23" s="16">
        <f>'prorač. '!J23</f>
        <v>0</v>
      </c>
      <c r="L23" s="16">
        <f>'prorač. '!L23</f>
        <v>0</v>
      </c>
      <c r="M23" s="16">
        <f t="shared" si="9"/>
        <v>0</v>
      </c>
    </row>
    <row r="24" spans="1:16" x14ac:dyDescent="0.25">
      <c r="A24" s="14" t="s">
        <v>3</v>
      </c>
      <c r="B24" s="20" t="s">
        <v>28</v>
      </c>
      <c r="C24" s="20" t="s">
        <v>29</v>
      </c>
      <c r="D24" s="16">
        <f>'prorač. '!D24</f>
        <v>34000</v>
      </c>
      <c r="E24" s="16">
        <f>'prorač. '!E24</f>
        <v>0</v>
      </c>
      <c r="F24" s="16">
        <f>'prorač. '!F24</f>
        <v>34000</v>
      </c>
      <c r="G24" s="16">
        <f>'prorač. '!G24</f>
        <v>0</v>
      </c>
      <c r="H24" s="16">
        <f>'prorač. '!H24</f>
        <v>34000</v>
      </c>
      <c r="I24" s="16">
        <f>'prorač. '!I24</f>
        <v>0</v>
      </c>
      <c r="J24" s="16">
        <f>'prorač. '!J24</f>
        <v>34000</v>
      </c>
      <c r="L24" s="16">
        <f>'prorač. '!L24</f>
        <v>8590.06</v>
      </c>
      <c r="M24" s="16">
        <f t="shared" si="9"/>
        <v>25409.940000000002</v>
      </c>
    </row>
    <row r="25" spans="1:16" x14ac:dyDescent="0.25">
      <c r="A25" s="14" t="s">
        <v>3</v>
      </c>
      <c r="B25" s="20" t="s">
        <v>137</v>
      </c>
      <c r="C25" s="20" t="s">
        <v>138</v>
      </c>
      <c r="D25" s="16">
        <f>'prorač. '!D25</f>
        <v>60</v>
      </c>
      <c r="E25" s="16">
        <f>'prorač. '!E25</f>
        <v>0</v>
      </c>
      <c r="F25" s="16">
        <f>'prorač. '!F25</f>
        <v>60</v>
      </c>
      <c r="G25" s="16">
        <f>'prorač. '!G25</f>
        <v>0</v>
      </c>
      <c r="H25" s="16">
        <f>'prorač. '!H25</f>
        <v>60</v>
      </c>
      <c r="I25" s="16">
        <f>'prorač. '!I25</f>
        <v>0</v>
      </c>
      <c r="J25" s="16">
        <f>'prorač. '!J25</f>
        <v>60</v>
      </c>
      <c r="L25" s="16">
        <f>'prorač. '!L25</f>
        <v>14</v>
      </c>
      <c r="M25" s="16">
        <f t="shared" si="9"/>
        <v>46</v>
      </c>
    </row>
    <row r="26" spans="1:16" x14ac:dyDescent="0.25">
      <c r="A26" s="14" t="s">
        <v>3</v>
      </c>
      <c r="B26" s="20" t="s">
        <v>139</v>
      </c>
      <c r="C26" s="20" t="s">
        <v>140</v>
      </c>
      <c r="D26" s="16">
        <f>'prorač. '!D26</f>
        <v>0</v>
      </c>
      <c r="E26" s="16">
        <f>'prorač. '!E26</f>
        <v>0</v>
      </c>
      <c r="F26" s="16">
        <f>'prorač. '!F26</f>
        <v>0</v>
      </c>
      <c r="G26" s="16">
        <f>'prorač. '!G26</f>
        <v>0</v>
      </c>
      <c r="H26" s="16">
        <f>'prorač. '!H26</f>
        <v>0</v>
      </c>
      <c r="I26" s="16">
        <f>'prorač. '!I26</f>
        <v>0</v>
      </c>
      <c r="J26" s="16">
        <f>'prorač. '!J26</f>
        <v>0</v>
      </c>
      <c r="L26" s="16">
        <f>'prorač. '!L26</f>
        <v>0</v>
      </c>
      <c r="M26" s="16">
        <f t="shared" si="9"/>
        <v>0</v>
      </c>
    </row>
    <row r="27" spans="1:16" x14ac:dyDescent="0.25">
      <c r="A27" s="14" t="s">
        <v>3</v>
      </c>
      <c r="B27" s="20" t="s">
        <v>30</v>
      </c>
      <c r="C27" s="20" t="s">
        <v>31</v>
      </c>
      <c r="D27" s="16">
        <f>'prorač. '!D27</f>
        <v>3000</v>
      </c>
      <c r="E27" s="16">
        <f>'prorač. '!E27</f>
        <v>0</v>
      </c>
      <c r="F27" s="16">
        <f>'prorač. '!F27</f>
        <v>3000</v>
      </c>
      <c r="G27" s="16">
        <f>'prorač. '!G27</f>
        <v>0</v>
      </c>
      <c r="H27" s="16">
        <f>'prorač. '!H27</f>
        <v>3000</v>
      </c>
      <c r="I27" s="16">
        <f>'prorač. '!I27</f>
        <v>0</v>
      </c>
      <c r="J27" s="16">
        <f>'prorač. '!J27</f>
        <v>3000</v>
      </c>
      <c r="L27" s="16">
        <f>'prorač. '!L27</f>
        <v>122.24</v>
      </c>
      <c r="M27" s="16">
        <f t="shared" si="9"/>
        <v>2877.76</v>
      </c>
    </row>
    <row r="28" spans="1:16" x14ac:dyDescent="0.25">
      <c r="A28" s="14" t="s">
        <v>3</v>
      </c>
      <c r="B28" s="20" t="s">
        <v>32</v>
      </c>
      <c r="C28" s="20" t="s">
        <v>33</v>
      </c>
      <c r="D28" s="16">
        <f>'prorač. '!D28</f>
        <v>2000</v>
      </c>
      <c r="E28" s="16">
        <f>'prorač. '!E28</f>
        <v>0</v>
      </c>
      <c r="F28" s="16">
        <f>'prorač. '!F28</f>
        <v>2000</v>
      </c>
      <c r="G28" s="16">
        <f>'prorač. '!G28</f>
        <v>0</v>
      </c>
      <c r="H28" s="16">
        <f>'prorač. '!H28</f>
        <v>2000</v>
      </c>
      <c r="I28" s="16">
        <f>'prorač. '!I28</f>
        <v>0</v>
      </c>
      <c r="J28" s="16">
        <f>'prorač. '!J28</f>
        <v>2000</v>
      </c>
      <c r="L28" s="16">
        <f>'prorač. '!L28</f>
        <v>320.08</v>
      </c>
      <c r="M28" s="16">
        <f t="shared" si="9"/>
        <v>1679.92</v>
      </c>
    </row>
    <row r="29" spans="1:16" x14ac:dyDescent="0.25">
      <c r="A29" s="14" t="s">
        <v>3</v>
      </c>
      <c r="B29" s="20" t="s">
        <v>141</v>
      </c>
      <c r="C29" s="20" t="s">
        <v>142</v>
      </c>
      <c r="D29" s="16">
        <f>'prorač. '!D29</f>
        <v>1000</v>
      </c>
      <c r="E29" s="16">
        <f>'prorač. '!E29</f>
        <v>0</v>
      </c>
      <c r="F29" s="16">
        <f>'prorač. '!F29</f>
        <v>1000</v>
      </c>
      <c r="G29" s="16">
        <f>'prorač. '!G29</f>
        <v>0</v>
      </c>
      <c r="H29" s="16">
        <f>'prorač. '!H29</f>
        <v>1000</v>
      </c>
      <c r="I29" s="16">
        <f>'prorač. '!I29</f>
        <v>0</v>
      </c>
      <c r="J29" s="16">
        <f>'prorač. '!J29</f>
        <v>1000</v>
      </c>
      <c r="L29" s="16">
        <f>'prorač. '!L29</f>
        <v>0</v>
      </c>
      <c r="M29" s="16">
        <f t="shared" si="9"/>
        <v>1000</v>
      </c>
    </row>
    <row r="30" spans="1:16" x14ac:dyDescent="0.25">
      <c r="A30" s="14" t="s">
        <v>3</v>
      </c>
      <c r="B30" s="20" t="s">
        <v>34</v>
      </c>
      <c r="C30" s="20" t="s">
        <v>35</v>
      </c>
      <c r="D30" s="16">
        <f>'prorač. '!D30</f>
        <v>2500</v>
      </c>
      <c r="E30" s="16">
        <f>'prorač. '!E30</f>
        <v>0</v>
      </c>
      <c r="F30" s="16">
        <f>'prorač. '!F30</f>
        <v>2500</v>
      </c>
      <c r="G30" s="16">
        <f>'prorač. '!G30</f>
        <v>0</v>
      </c>
      <c r="H30" s="16">
        <f>'prorač. '!H30</f>
        <v>2500</v>
      </c>
      <c r="I30" s="16">
        <f>'prorač. '!I30</f>
        <v>0</v>
      </c>
      <c r="J30" s="16">
        <f>'prorač. '!J30</f>
        <v>2500</v>
      </c>
      <c r="L30" s="16">
        <f>'prorač. '!L30</f>
        <v>26.41</v>
      </c>
      <c r="M30" s="16">
        <f t="shared" si="9"/>
        <v>2473.59</v>
      </c>
    </row>
    <row r="31" spans="1:16" x14ac:dyDescent="0.25">
      <c r="A31" s="14" t="s">
        <v>3</v>
      </c>
      <c r="B31" s="20" t="s">
        <v>36</v>
      </c>
      <c r="C31" s="20" t="s">
        <v>37</v>
      </c>
      <c r="D31" s="16">
        <f>'prorač. '!D31</f>
        <v>700</v>
      </c>
      <c r="E31" s="16">
        <f>'prorač. '!E31</f>
        <v>0</v>
      </c>
      <c r="F31" s="16">
        <f>'prorač. '!F31</f>
        <v>700</v>
      </c>
      <c r="G31" s="16">
        <f>'prorač. '!G31</f>
        <v>0</v>
      </c>
      <c r="H31" s="16">
        <f>'prorač. '!H31</f>
        <v>700</v>
      </c>
      <c r="I31" s="16">
        <f>'prorač. '!I31</f>
        <v>0</v>
      </c>
      <c r="J31" s="16">
        <f>'prorač. '!J31</f>
        <v>700</v>
      </c>
      <c r="L31" s="16">
        <f>'prorač. '!L31</f>
        <v>543.75</v>
      </c>
      <c r="M31" s="16">
        <f t="shared" si="9"/>
        <v>156.25</v>
      </c>
    </row>
    <row r="32" spans="1:16" x14ac:dyDescent="0.25">
      <c r="A32" s="14" t="s">
        <v>3</v>
      </c>
      <c r="B32" s="20" t="s">
        <v>38</v>
      </c>
      <c r="C32" s="20" t="s">
        <v>39</v>
      </c>
      <c r="D32" s="16">
        <f>'prorač. '!D32</f>
        <v>3000</v>
      </c>
      <c r="E32" s="16">
        <f>'prorač. '!E32</f>
        <v>0</v>
      </c>
      <c r="F32" s="16">
        <f>'prorač. '!F32</f>
        <v>3000</v>
      </c>
      <c r="G32" s="16">
        <f>'prorač. '!G32</f>
        <v>0</v>
      </c>
      <c r="H32" s="16">
        <f>'prorač. '!H32</f>
        <v>3000</v>
      </c>
      <c r="I32" s="16">
        <f>'prorač. '!I32</f>
        <v>0</v>
      </c>
      <c r="J32" s="16">
        <f>'prorač. '!J32</f>
        <v>3000</v>
      </c>
      <c r="L32" s="16">
        <f>'prorač. '!L32</f>
        <v>918.74</v>
      </c>
      <c r="M32" s="16">
        <f t="shared" si="9"/>
        <v>2081.2600000000002</v>
      </c>
    </row>
    <row r="33" spans="1:13" x14ac:dyDescent="0.25">
      <c r="A33" s="14" t="s">
        <v>3</v>
      </c>
      <c r="B33" s="20" t="s">
        <v>159</v>
      </c>
      <c r="C33" s="20" t="s">
        <v>160</v>
      </c>
      <c r="D33" s="16">
        <f>'prorač. '!D33</f>
        <v>4500</v>
      </c>
      <c r="E33" s="16">
        <f>'prorač. '!E33</f>
        <v>0</v>
      </c>
      <c r="F33" s="16">
        <f>'prorač. '!F33</f>
        <v>4500</v>
      </c>
      <c r="G33" s="16">
        <f>'prorač. '!G33</f>
        <v>0</v>
      </c>
      <c r="H33" s="16">
        <f>'prorač. '!H33</f>
        <v>4500</v>
      </c>
      <c r="I33" s="16">
        <f>'prorač. '!I33</f>
        <v>0</v>
      </c>
      <c r="J33" s="16">
        <f>'prorač. '!J33</f>
        <v>4500</v>
      </c>
      <c r="L33" s="16">
        <f>'prorač. '!L33</f>
        <v>690.84</v>
      </c>
      <c r="M33" s="16">
        <f t="shared" si="9"/>
        <v>3809.16</v>
      </c>
    </row>
    <row r="34" spans="1:13" x14ac:dyDescent="0.25">
      <c r="A34" s="14" t="s">
        <v>3</v>
      </c>
      <c r="B34" s="20" t="s">
        <v>40</v>
      </c>
      <c r="C34" s="20" t="s">
        <v>41</v>
      </c>
      <c r="D34" s="16">
        <f>'prorač. '!D34</f>
        <v>800</v>
      </c>
      <c r="E34" s="16">
        <f>'prorač. '!E34</f>
        <v>0</v>
      </c>
      <c r="F34" s="16">
        <f>'prorač. '!F34</f>
        <v>800</v>
      </c>
      <c r="G34" s="16">
        <f>'prorač. '!G34</f>
        <v>0</v>
      </c>
      <c r="H34" s="16">
        <f>'prorač. '!H34</f>
        <v>800</v>
      </c>
      <c r="I34" s="16">
        <f>'prorač. '!I34</f>
        <v>0</v>
      </c>
      <c r="J34" s="16">
        <f>'prorač. '!J34</f>
        <v>800</v>
      </c>
      <c r="L34" s="16">
        <f>'prorač. '!L34</f>
        <v>201.43</v>
      </c>
      <c r="M34" s="16">
        <f t="shared" si="9"/>
        <v>598.56999999999994</v>
      </c>
    </row>
    <row r="35" spans="1:13" x14ac:dyDescent="0.25">
      <c r="A35" s="14" t="s">
        <v>3</v>
      </c>
      <c r="B35" s="20" t="s">
        <v>42</v>
      </c>
      <c r="C35" s="20" t="s">
        <v>43</v>
      </c>
      <c r="D35" s="16">
        <f>'prorač. '!D35</f>
        <v>350</v>
      </c>
      <c r="E35" s="16">
        <f>'prorač. '!E35</f>
        <v>0</v>
      </c>
      <c r="F35" s="16">
        <f>'prorač. '!F35</f>
        <v>350</v>
      </c>
      <c r="G35" s="16">
        <f>'prorač. '!G35</f>
        <v>0</v>
      </c>
      <c r="H35" s="16">
        <f>'prorač. '!H35</f>
        <v>350</v>
      </c>
      <c r="I35" s="16">
        <f>'prorač. '!I35</f>
        <v>0</v>
      </c>
      <c r="J35" s="16">
        <f>'prorač. '!J35</f>
        <v>350</v>
      </c>
      <c r="L35" s="16">
        <f>'prorač. '!L35</f>
        <v>207.51</v>
      </c>
      <c r="M35" s="16">
        <f t="shared" si="9"/>
        <v>142.49</v>
      </c>
    </row>
    <row r="36" spans="1:13" x14ac:dyDescent="0.25">
      <c r="A36" s="14" t="s">
        <v>3</v>
      </c>
      <c r="B36" s="20" t="s">
        <v>44</v>
      </c>
      <c r="C36" s="20" t="s">
        <v>45</v>
      </c>
      <c r="D36" s="16">
        <f>'prorač. '!D36</f>
        <v>5000</v>
      </c>
      <c r="E36" s="16">
        <f>'prorač. '!E36</f>
        <v>9800</v>
      </c>
      <c r="F36" s="16">
        <f>'prorač. '!F36</f>
        <v>14800</v>
      </c>
      <c r="G36" s="16">
        <f>'prorač. '!G36</f>
        <v>0</v>
      </c>
      <c r="H36" s="16">
        <f>'prorač. '!H36</f>
        <v>14800</v>
      </c>
      <c r="I36" s="16">
        <f>'prorač. '!I36</f>
        <v>0</v>
      </c>
      <c r="J36" s="16">
        <f>'prorač. '!J36</f>
        <v>14800</v>
      </c>
      <c r="L36" s="16">
        <f>'prorač. '!L36</f>
        <v>0</v>
      </c>
      <c r="M36" s="16">
        <f t="shared" si="9"/>
        <v>14800</v>
      </c>
    </row>
    <row r="37" spans="1:13" x14ac:dyDescent="0.25">
      <c r="A37" s="14" t="s">
        <v>3</v>
      </c>
      <c r="B37" s="20" t="s">
        <v>46</v>
      </c>
      <c r="C37" s="20" t="s">
        <v>47</v>
      </c>
      <c r="D37" s="16">
        <f>'prorač. '!D37</f>
        <v>10500</v>
      </c>
      <c r="E37" s="16">
        <f>'prorač. '!E37</f>
        <v>0</v>
      </c>
      <c r="F37" s="16">
        <f>'prorač. '!F37</f>
        <v>10500</v>
      </c>
      <c r="G37" s="16">
        <f>'prorač. '!G37</f>
        <v>0</v>
      </c>
      <c r="H37" s="16">
        <f>'prorač. '!H37</f>
        <v>10500</v>
      </c>
      <c r="I37" s="16">
        <f>'prorač. '!I37</f>
        <v>0</v>
      </c>
      <c r="J37" s="16">
        <f>'prorač. '!J37</f>
        <v>10500</v>
      </c>
      <c r="L37" s="16">
        <f>'prorač. '!L37</f>
        <v>5370.61</v>
      </c>
      <c r="M37" s="16">
        <f t="shared" si="9"/>
        <v>5129.3900000000003</v>
      </c>
    </row>
    <row r="38" spans="1:13" x14ac:dyDescent="0.25">
      <c r="A38" s="14" t="s">
        <v>3</v>
      </c>
      <c r="B38" s="20" t="s">
        <v>48</v>
      </c>
      <c r="C38" s="20" t="s">
        <v>49</v>
      </c>
      <c r="D38" s="16">
        <f>'prorač. '!D38</f>
        <v>5500</v>
      </c>
      <c r="E38" s="16">
        <f>'prorač. '!E38</f>
        <v>0</v>
      </c>
      <c r="F38" s="16">
        <f>'prorač. '!F38</f>
        <v>5500</v>
      </c>
      <c r="G38" s="16">
        <f>'prorač. '!G38</f>
        <v>0</v>
      </c>
      <c r="H38" s="16">
        <f>'prorač. '!H38</f>
        <v>5500</v>
      </c>
      <c r="I38" s="16">
        <f>'prorač. '!I38</f>
        <v>0</v>
      </c>
      <c r="J38" s="16">
        <f>'prorač. '!J38</f>
        <v>5500</v>
      </c>
      <c r="L38" s="16">
        <f>'prorač. '!L38</f>
        <v>1736.22</v>
      </c>
      <c r="M38" s="16">
        <f t="shared" si="9"/>
        <v>3763.7799999999997</v>
      </c>
    </row>
    <row r="39" spans="1:13" x14ac:dyDescent="0.25">
      <c r="A39" s="14" t="s">
        <v>3</v>
      </c>
      <c r="B39" s="20" t="s">
        <v>50</v>
      </c>
      <c r="C39" s="20" t="s">
        <v>51</v>
      </c>
      <c r="D39" s="16">
        <f>'prorač. '!D39</f>
        <v>5700</v>
      </c>
      <c r="E39" s="16">
        <f>'prorač. '!E39</f>
        <v>0</v>
      </c>
      <c r="F39" s="16">
        <f>'prorač. '!F39</f>
        <v>5700</v>
      </c>
      <c r="G39" s="16">
        <f>'prorač. '!G39</f>
        <v>0</v>
      </c>
      <c r="H39" s="16">
        <f>'prorač. '!H39</f>
        <v>5700</v>
      </c>
      <c r="I39" s="16">
        <f>'prorač. '!I39</f>
        <v>0</v>
      </c>
      <c r="J39" s="16">
        <f>'prorač. '!J39</f>
        <v>5700</v>
      </c>
      <c r="L39" s="16">
        <f>'prorač. '!L39</f>
        <v>1364.82</v>
      </c>
      <c r="M39" s="16">
        <f t="shared" si="9"/>
        <v>4335.18</v>
      </c>
    </row>
    <row r="40" spans="1:13" x14ac:dyDescent="0.25">
      <c r="A40" s="14" t="s">
        <v>3</v>
      </c>
      <c r="B40" s="20" t="s">
        <v>143</v>
      </c>
      <c r="C40" s="20" t="s">
        <v>144</v>
      </c>
      <c r="D40" s="16">
        <f>'prorač. '!D40</f>
        <v>1500</v>
      </c>
      <c r="E40" s="16">
        <f>'prorač. '!E40</f>
        <v>0</v>
      </c>
      <c r="F40" s="16">
        <f>'prorač. '!F40</f>
        <v>1500</v>
      </c>
      <c r="G40" s="16">
        <f>'prorač. '!G40</f>
        <v>0</v>
      </c>
      <c r="H40" s="16">
        <f>'prorač. '!H40</f>
        <v>1500</v>
      </c>
      <c r="I40" s="16">
        <f>'prorač. '!I40</f>
        <v>0</v>
      </c>
      <c r="J40" s="16">
        <f>'prorač. '!J40</f>
        <v>1500</v>
      </c>
      <c r="L40" s="16">
        <f>'prorač. '!L40</f>
        <v>547.5</v>
      </c>
      <c r="M40" s="16">
        <f t="shared" si="9"/>
        <v>952.5</v>
      </c>
    </row>
    <row r="41" spans="1:13" x14ac:dyDescent="0.25">
      <c r="A41" s="14" t="s">
        <v>3</v>
      </c>
      <c r="B41" s="20" t="s">
        <v>52</v>
      </c>
      <c r="C41" s="20" t="s">
        <v>53</v>
      </c>
      <c r="D41" s="16">
        <f>'prorač. '!D41</f>
        <v>5000</v>
      </c>
      <c r="E41" s="16">
        <f>'prorač. '!E41</f>
        <v>0</v>
      </c>
      <c r="F41" s="16">
        <f>'prorač. '!F41</f>
        <v>5000</v>
      </c>
      <c r="G41" s="16">
        <f>'prorač. '!G41</f>
        <v>0</v>
      </c>
      <c r="H41" s="16">
        <f>'prorač. '!H41</f>
        <v>5000</v>
      </c>
      <c r="I41" s="16">
        <f>'prorač. '!I41</f>
        <v>0</v>
      </c>
      <c r="J41" s="16">
        <f>'prorač. '!J41</f>
        <v>5000</v>
      </c>
      <c r="L41" s="16">
        <f>'prorač. '!L41</f>
        <v>1714.8</v>
      </c>
      <c r="M41" s="16">
        <f t="shared" si="9"/>
        <v>3285.2</v>
      </c>
    </row>
    <row r="42" spans="1:13" x14ac:dyDescent="0.25">
      <c r="A42" s="14" t="s">
        <v>3</v>
      </c>
      <c r="B42" s="20" t="s">
        <v>161</v>
      </c>
      <c r="C42" s="20" t="s">
        <v>162</v>
      </c>
      <c r="D42" s="16">
        <f>'prorač. '!D42</f>
        <v>2400</v>
      </c>
      <c r="E42" s="16">
        <f>'prorač. '!E42</f>
        <v>0</v>
      </c>
      <c r="F42" s="16">
        <f>'prorač. '!F42</f>
        <v>2400</v>
      </c>
      <c r="G42" s="16">
        <f>'prorač. '!G42</f>
        <v>0</v>
      </c>
      <c r="H42" s="16">
        <f>'prorač. '!H42</f>
        <v>2400</v>
      </c>
      <c r="I42" s="16">
        <f>'prorač. '!I42</f>
        <v>0</v>
      </c>
      <c r="J42" s="16">
        <f>'prorač. '!J42</f>
        <v>2400</v>
      </c>
      <c r="L42" s="16">
        <f>'prorač. '!L42</f>
        <v>383.84</v>
      </c>
      <c r="M42" s="16">
        <f t="shared" si="9"/>
        <v>2016.16</v>
      </c>
    </row>
    <row r="43" spans="1:13" x14ac:dyDescent="0.25">
      <c r="A43" s="14" t="s">
        <v>3</v>
      </c>
      <c r="B43" s="21">
        <v>32354</v>
      </c>
      <c r="C43" s="20" t="s">
        <v>145</v>
      </c>
      <c r="D43" s="16">
        <f>'prorač. '!D43</f>
        <v>0</v>
      </c>
      <c r="E43" s="16">
        <f>'prorač. '!E43</f>
        <v>0</v>
      </c>
      <c r="F43" s="16">
        <f>'prorač. '!F43</f>
        <v>0</v>
      </c>
      <c r="G43" s="16">
        <f>'prorač. '!G43</f>
        <v>0</v>
      </c>
      <c r="H43" s="16">
        <f>'prorač. '!H43</f>
        <v>0</v>
      </c>
      <c r="I43" s="16">
        <f>'prorač. '!I43</f>
        <v>0</v>
      </c>
      <c r="J43" s="16">
        <f>'prorač. '!J43</f>
        <v>0</v>
      </c>
      <c r="L43" s="16">
        <f>'prorač. '!L43</f>
        <v>0</v>
      </c>
      <c r="M43" s="16">
        <f t="shared" si="9"/>
        <v>0</v>
      </c>
    </row>
    <row r="44" spans="1:13" x14ac:dyDescent="0.25">
      <c r="A44" s="14" t="s">
        <v>3</v>
      </c>
      <c r="B44" s="20" t="s">
        <v>154</v>
      </c>
      <c r="C44" s="20" t="s">
        <v>155</v>
      </c>
      <c r="D44" s="16">
        <f>'prorač. '!D44</f>
        <v>7000</v>
      </c>
      <c r="E44" s="16">
        <f>'prorač. '!E44</f>
        <v>0</v>
      </c>
      <c r="F44" s="16">
        <f>'prorač. '!F44</f>
        <v>7000</v>
      </c>
      <c r="G44" s="16">
        <f>'prorač. '!G44</f>
        <v>0</v>
      </c>
      <c r="H44" s="16">
        <f>'prorač. '!H44</f>
        <v>7000</v>
      </c>
      <c r="I44" s="16">
        <f>'prorač. '!I44</f>
        <v>0</v>
      </c>
      <c r="J44" s="16">
        <f>'prorač. '!J44</f>
        <v>7000</v>
      </c>
      <c r="L44" s="16">
        <f>'prorač. '!L44</f>
        <v>0</v>
      </c>
      <c r="M44" s="16">
        <f t="shared" si="9"/>
        <v>7000</v>
      </c>
    </row>
    <row r="45" spans="1:13" x14ac:dyDescent="0.25">
      <c r="A45" s="14" t="s">
        <v>3</v>
      </c>
      <c r="B45" s="109" t="s">
        <v>215</v>
      </c>
      <c r="C45" s="99" t="s">
        <v>216</v>
      </c>
      <c r="D45" s="16">
        <f>'prorač. '!D45</f>
        <v>0</v>
      </c>
      <c r="E45" s="16">
        <f>'prorač. '!E45</f>
        <v>0</v>
      </c>
      <c r="F45" s="16">
        <f>'prorač. '!F45</f>
        <v>0</v>
      </c>
      <c r="G45" s="16">
        <f>'prorač. '!G45</f>
        <v>0</v>
      </c>
      <c r="H45" s="16">
        <f>'prorač. '!H45</f>
        <v>0</v>
      </c>
      <c r="I45" s="16">
        <f>'prorač. '!I45</f>
        <v>0</v>
      </c>
      <c r="J45" s="16">
        <f>'prorač. '!J45</f>
        <v>0</v>
      </c>
      <c r="L45" s="16">
        <f>'prorač. '!L45</f>
        <v>0</v>
      </c>
      <c r="M45" s="16">
        <f t="shared" si="9"/>
        <v>0</v>
      </c>
    </row>
    <row r="46" spans="1:13" x14ac:dyDescent="0.25">
      <c r="A46" s="14" t="s">
        <v>3</v>
      </c>
      <c r="B46" s="20" t="s">
        <v>146</v>
      </c>
      <c r="C46" s="20" t="s">
        <v>147</v>
      </c>
      <c r="D46" s="16">
        <f>'prorač. '!D46</f>
        <v>500</v>
      </c>
      <c r="E46" s="16">
        <f>'prorač. '!E46</f>
        <v>0</v>
      </c>
      <c r="F46" s="16">
        <f>'prorač. '!F46</f>
        <v>500</v>
      </c>
      <c r="G46" s="16">
        <f>'prorač. '!G46</f>
        <v>0</v>
      </c>
      <c r="H46" s="16">
        <f>'prorač. '!H46</f>
        <v>500</v>
      </c>
      <c r="I46" s="16">
        <f>'prorač. '!I46</f>
        <v>0</v>
      </c>
      <c r="J46" s="16">
        <f>'prorač. '!J46</f>
        <v>500</v>
      </c>
      <c r="L46" s="16">
        <f>'prorač. '!L46</f>
        <v>0</v>
      </c>
      <c r="M46" s="16">
        <f t="shared" si="9"/>
        <v>500</v>
      </c>
    </row>
    <row r="47" spans="1:13" x14ac:dyDescent="0.25">
      <c r="A47" s="14" t="s">
        <v>3</v>
      </c>
      <c r="B47" s="20" t="s">
        <v>54</v>
      </c>
      <c r="C47" s="20" t="s">
        <v>55</v>
      </c>
      <c r="D47" s="16">
        <f>'prorač. '!D47</f>
        <v>1060</v>
      </c>
      <c r="E47" s="16">
        <f>'prorač. '!E47</f>
        <v>0</v>
      </c>
      <c r="F47" s="16">
        <f>'prorač. '!F47</f>
        <v>1060</v>
      </c>
      <c r="G47" s="16">
        <f>'prorač. '!G47</f>
        <v>0</v>
      </c>
      <c r="H47" s="16">
        <f>'prorač. '!H47</f>
        <v>1060</v>
      </c>
      <c r="I47" s="16">
        <f>'prorač. '!I47</f>
        <v>0</v>
      </c>
      <c r="J47" s="16">
        <f>'prorač. '!J47</f>
        <v>1060</v>
      </c>
      <c r="L47" s="16">
        <f>'prorač. '!L47</f>
        <v>33</v>
      </c>
      <c r="M47" s="16">
        <f t="shared" si="9"/>
        <v>1027</v>
      </c>
    </row>
    <row r="48" spans="1:13" x14ac:dyDescent="0.25">
      <c r="A48" s="14" t="s">
        <v>3</v>
      </c>
      <c r="B48" s="20" t="s">
        <v>56</v>
      </c>
      <c r="C48" s="20" t="s">
        <v>57</v>
      </c>
      <c r="D48" s="16">
        <f>'prorač. '!D48</f>
        <v>3000</v>
      </c>
      <c r="E48" s="16">
        <f>'prorač. '!E48</f>
        <v>0</v>
      </c>
      <c r="F48" s="16">
        <f>'prorač. '!F48</f>
        <v>3000</v>
      </c>
      <c r="G48" s="16">
        <f>'prorač. '!G48</f>
        <v>0</v>
      </c>
      <c r="H48" s="16">
        <f>'prorač. '!H48</f>
        <v>3000</v>
      </c>
      <c r="I48" s="16">
        <f>'prorač. '!I48</f>
        <v>0</v>
      </c>
      <c r="J48" s="16">
        <f>'prorač. '!J48</f>
        <v>3000</v>
      </c>
      <c r="L48" s="16">
        <f>'prorač. '!L48</f>
        <v>1016.25</v>
      </c>
      <c r="M48" s="16">
        <f t="shared" si="9"/>
        <v>1983.75</v>
      </c>
    </row>
    <row r="49" spans="1:13" x14ac:dyDescent="0.25">
      <c r="A49" s="14" t="s">
        <v>3</v>
      </c>
      <c r="B49" s="20" t="s">
        <v>58</v>
      </c>
      <c r="C49" s="20" t="s">
        <v>59</v>
      </c>
      <c r="D49" s="16">
        <f>'prorač. '!D49</f>
        <v>400</v>
      </c>
      <c r="E49" s="16">
        <f>'prorač. '!E49</f>
        <v>0</v>
      </c>
      <c r="F49" s="16">
        <f>'prorač. '!F49</f>
        <v>400</v>
      </c>
      <c r="G49" s="16">
        <f>'prorač. '!G49</f>
        <v>0</v>
      </c>
      <c r="H49" s="16">
        <f>'prorač. '!H49</f>
        <v>400</v>
      </c>
      <c r="I49" s="16">
        <f>'prorač. '!I49</f>
        <v>0</v>
      </c>
      <c r="J49" s="16">
        <f>'prorač. '!J49</f>
        <v>400</v>
      </c>
      <c r="L49" s="16">
        <f>'prorač. '!L49</f>
        <v>3.32</v>
      </c>
      <c r="M49" s="16">
        <f t="shared" si="9"/>
        <v>396.68</v>
      </c>
    </row>
    <row r="50" spans="1:13" x14ac:dyDescent="0.25">
      <c r="A50" s="14" t="s">
        <v>3</v>
      </c>
      <c r="B50" s="20" t="s">
        <v>148</v>
      </c>
      <c r="C50" s="20" t="s">
        <v>149</v>
      </c>
      <c r="D50" s="16">
        <f>'prorač. '!D50</f>
        <v>1400</v>
      </c>
      <c r="E50" s="16">
        <f>'prorač. '!E50</f>
        <v>0</v>
      </c>
      <c r="F50" s="16">
        <f>'prorač. '!F50</f>
        <v>1400</v>
      </c>
      <c r="G50" s="16">
        <f>'prorač. '!G50</f>
        <v>0</v>
      </c>
      <c r="H50" s="16">
        <f>'prorač. '!H50</f>
        <v>1400</v>
      </c>
      <c r="I50" s="16">
        <f>'prorač. '!I50</f>
        <v>0</v>
      </c>
      <c r="J50" s="16">
        <f>'prorač. '!J50</f>
        <v>1400</v>
      </c>
      <c r="L50" s="16">
        <f>'prorač. '!L50</f>
        <v>295.7</v>
      </c>
      <c r="M50" s="16">
        <f t="shared" si="9"/>
        <v>1104.3</v>
      </c>
    </row>
    <row r="51" spans="1:13" x14ac:dyDescent="0.25">
      <c r="A51" s="14" t="s">
        <v>3</v>
      </c>
      <c r="B51" s="51" t="s">
        <v>210</v>
      </c>
      <c r="C51" s="51" t="s">
        <v>211</v>
      </c>
      <c r="D51" s="16">
        <f>'prorač. '!D51</f>
        <v>1000</v>
      </c>
      <c r="E51" s="16">
        <f>'prorač. '!E51</f>
        <v>0</v>
      </c>
      <c r="F51" s="16">
        <f>'prorač. '!F51</f>
        <v>1000</v>
      </c>
      <c r="G51" s="16">
        <f>'prorač. '!G51</f>
        <v>0</v>
      </c>
      <c r="H51" s="16">
        <f>'prorač. '!H51</f>
        <v>1000</v>
      </c>
      <c r="I51" s="16">
        <f>'prorač. '!I51</f>
        <v>0</v>
      </c>
      <c r="J51" s="16">
        <f>'prorač. '!J51</f>
        <v>1000</v>
      </c>
      <c r="L51" s="16">
        <f>'prorač. '!L51</f>
        <v>584.5</v>
      </c>
      <c r="M51" s="16">
        <f t="shared" si="9"/>
        <v>415.5</v>
      </c>
    </row>
    <row r="52" spans="1:13" x14ac:dyDescent="0.25">
      <c r="A52" s="14" t="s">
        <v>3</v>
      </c>
      <c r="B52" s="20" t="s">
        <v>60</v>
      </c>
      <c r="C52" s="20" t="s">
        <v>61</v>
      </c>
      <c r="D52" s="16">
        <f>'prorač. '!D52</f>
        <v>14000</v>
      </c>
      <c r="E52" s="16">
        <f>'prorač. '!E52</f>
        <v>0</v>
      </c>
      <c r="F52" s="16">
        <f>'prorač. '!F52</f>
        <v>14000</v>
      </c>
      <c r="G52" s="16">
        <f>'prorač. '!G52</f>
        <v>0</v>
      </c>
      <c r="H52" s="16">
        <f>'prorač. '!H52</f>
        <v>14000</v>
      </c>
      <c r="I52" s="16">
        <f>'prorač. '!I52</f>
        <v>0</v>
      </c>
      <c r="J52" s="16">
        <f>'prorač. '!J52</f>
        <v>14000</v>
      </c>
      <c r="L52" s="16">
        <f>'prorač. '!L52</f>
        <v>3881.26</v>
      </c>
      <c r="M52" s="16">
        <f t="shared" si="9"/>
        <v>10118.74</v>
      </c>
    </row>
    <row r="53" spans="1:13" x14ac:dyDescent="0.25">
      <c r="A53" s="14" t="s">
        <v>3</v>
      </c>
      <c r="B53" s="20" t="s">
        <v>62</v>
      </c>
      <c r="C53" s="20" t="s">
        <v>63</v>
      </c>
      <c r="D53" s="16">
        <f>'prorač. '!D53</f>
        <v>1500</v>
      </c>
      <c r="E53" s="16">
        <f>'prorač. '!E53</f>
        <v>0</v>
      </c>
      <c r="F53" s="16">
        <f>'prorač. '!F53</f>
        <v>1500</v>
      </c>
      <c r="G53" s="16">
        <f>'prorač. '!G53</f>
        <v>0</v>
      </c>
      <c r="H53" s="16">
        <f>'prorač. '!H53</f>
        <v>1500</v>
      </c>
      <c r="I53" s="16">
        <f>'prorač. '!I53</f>
        <v>0</v>
      </c>
      <c r="J53" s="16">
        <f>'prorač. '!J53</f>
        <v>1500</v>
      </c>
      <c r="L53" s="16">
        <f>'prorač. '!L53</f>
        <v>277.39999999999998</v>
      </c>
      <c r="M53" s="16">
        <f t="shared" si="9"/>
        <v>1222.5999999999999</v>
      </c>
    </row>
    <row r="54" spans="1:13" x14ac:dyDescent="0.25">
      <c r="A54" s="14" t="str">
        <f>'prorač. '!A54</f>
        <v>31</v>
      </c>
      <c r="B54" s="21">
        <f>'prorač. '!B54</f>
        <v>32411</v>
      </c>
      <c r="C54" s="20" t="str">
        <f>'prorač. '!C54</f>
        <v>Naknade troškova službenog puta</v>
      </c>
      <c r="D54" s="16">
        <f>'prorač. '!D54</f>
        <v>0</v>
      </c>
      <c r="E54" s="16">
        <f>'prorač. '!E54</f>
        <v>0</v>
      </c>
      <c r="F54" s="16">
        <f>'prorač. '!F54</f>
        <v>0</v>
      </c>
      <c r="G54" s="16">
        <f>'prorač. '!G54</f>
        <v>0</v>
      </c>
      <c r="H54" s="16">
        <f>'prorač. '!H54</f>
        <v>0</v>
      </c>
      <c r="I54" s="16">
        <f>'prorač. '!I54</f>
        <v>0</v>
      </c>
      <c r="J54" s="16">
        <f>'prorač. '!J54</f>
        <v>0</v>
      </c>
      <c r="L54" s="16">
        <f>'prorač. '!L54</f>
        <v>0</v>
      </c>
      <c r="M54" s="16">
        <f t="shared" si="9"/>
        <v>0</v>
      </c>
    </row>
    <row r="55" spans="1:13" x14ac:dyDescent="0.25">
      <c r="A55" s="14" t="s">
        <v>3</v>
      </c>
      <c r="B55" s="20" t="s">
        <v>64</v>
      </c>
      <c r="C55" s="20" t="s">
        <v>65</v>
      </c>
      <c r="D55" s="16">
        <f>'prorač. '!D55</f>
        <v>2400</v>
      </c>
      <c r="E55" s="16">
        <f>'prorač. '!E55</f>
        <v>0</v>
      </c>
      <c r="F55" s="16">
        <f>'prorač. '!F55</f>
        <v>2400</v>
      </c>
      <c r="G55" s="16">
        <f>'prorač. '!G55</f>
        <v>0</v>
      </c>
      <c r="H55" s="16">
        <f>'prorač. '!H55</f>
        <v>2400</v>
      </c>
      <c r="I55" s="16">
        <f>'prorač. '!I55</f>
        <v>0</v>
      </c>
      <c r="J55" s="16">
        <f>'prorač. '!J55</f>
        <v>2400</v>
      </c>
      <c r="L55" s="16">
        <f>'prorač. '!L55</f>
        <v>341.68</v>
      </c>
      <c r="M55" s="16">
        <f t="shared" si="9"/>
        <v>2058.3200000000002</v>
      </c>
    </row>
    <row r="56" spans="1:13" x14ac:dyDescent="0.25">
      <c r="A56" s="14" t="s">
        <v>3</v>
      </c>
      <c r="B56" s="20" t="s">
        <v>66</v>
      </c>
      <c r="C56" s="20" t="s">
        <v>67</v>
      </c>
      <c r="D56" s="16">
        <f>'prorač. '!D56</f>
        <v>350</v>
      </c>
      <c r="E56" s="16">
        <f>'prorač. '!E56</f>
        <v>0</v>
      </c>
      <c r="F56" s="16">
        <f>'prorač. '!F56</f>
        <v>350</v>
      </c>
      <c r="G56" s="16">
        <f>'prorač. '!G56</f>
        <v>0</v>
      </c>
      <c r="H56" s="16">
        <f>'prorač. '!H56</f>
        <v>350</v>
      </c>
      <c r="I56" s="16">
        <f>'prorač. '!I56</f>
        <v>0</v>
      </c>
      <c r="J56" s="16">
        <f>'prorač. '!J56</f>
        <v>350</v>
      </c>
      <c r="L56" s="16">
        <f>'prorač. '!L56</f>
        <v>215.8</v>
      </c>
      <c r="M56" s="16">
        <f t="shared" si="9"/>
        <v>134.19999999999999</v>
      </c>
    </row>
    <row r="57" spans="1:13" x14ac:dyDescent="0.25">
      <c r="A57" s="14" t="s">
        <v>3</v>
      </c>
      <c r="B57" s="20" t="s">
        <v>68</v>
      </c>
      <c r="C57" s="20" t="s">
        <v>69</v>
      </c>
      <c r="D57" s="16">
        <f>'prorač. '!D57</f>
        <v>140</v>
      </c>
      <c r="E57" s="16">
        <f>'prorač. '!E57</f>
        <v>0</v>
      </c>
      <c r="F57" s="16">
        <f>'prorač. '!F57</f>
        <v>140</v>
      </c>
      <c r="G57" s="16">
        <f>'prorač. '!G57</f>
        <v>0</v>
      </c>
      <c r="H57" s="16">
        <f>'prorač. '!H57</f>
        <v>140</v>
      </c>
      <c r="I57" s="16">
        <f>'prorač. '!I57</f>
        <v>0</v>
      </c>
      <c r="J57" s="16">
        <f>'prorač. '!J57</f>
        <v>140</v>
      </c>
      <c r="L57" s="16">
        <f>'prorač. '!L57</f>
        <v>53.09</v>
      </c>
      <c r="M57" s="16">
        <f t="shared" si="9"/>
        <v>86.91</v>
      </c>
    </row>
    <row r="58" spans="1:13" x14ac:dyDescent="0.25">
      <c r="A58" s="14" t="s">
        <v>3</v>
      </c>
      <c r="B58" s="20" t="s">
        <v>70</v>
      </c>
      <c r="C58" s="20" t="s">
        <v>71</v>
      </c>
      <c r="D58" s="16">
        <f>'prorač. '!D58</f>
        <v>140</v>
      </c>
      <c r="E58" s="16">
        <f>'prorač. '!E58</f>
        <v>0</v>
      </c>
      <c r="F58" s="16">
        <f>'prorač. '!F58</f>
        <v>140</v>
      </c>
      <c r="G58" s="16">
        <f>'prorač. '!G58</f>
        <v>0</v>
      </c>
      <c r="H58" s="16">
        <f>'prorač. '!H58</f>
        <v>140</v>
      </c>
      <c r="I58" s="16">
        <f>'prorač. '!I58</f>
        <v>0</v>
      </c>
      <c r="J58" s="16">
        <f>'prorač. '!J58</f>
        <v>140</v>
      </c>
      <c r="L58" s="16">
        <f>'prorač. '!L58</f>
        <v>0</v>
      </c>
      <c r="M58" s="16">
        <f t="shared" si="9"/>
        <v>140</v>
      </c>
    </row>
    <row r="59" spans="1:13" x14ac:dyDescent="0.25">
      <c r="A59" s="14" t="s">
        <v>3</v>
      </c>
      <c r="B59" s="20" t="s">
        <v>72</v>
      </c>
      <c r="C59" s="20" t="s">
        <v>73</v>
      </c>
      <c r="D59" s="16">
        <f>'prorač. '!D59</f>
        <v>1000</v>
      </c>
      <c r="E59" s="16">
        <f>'prorač. '!E59</f>
        <v>0</v>
      </c>
      <c r="F59" s="16">
        <f>'prorač. '!F59</f>
        <v>1000</v>
      </c>
      <c r="G59" s="16">
        <f>'prorač. '!G59</f>
        <v>0</v>
      </c>
      <c r="H59" s="16">
        <f>'prorač. '!H59</f>
        <v>1000</v>
      </c>
      <c r="I59" s="16">
        <f>'prorač. '!I59</f>
        <v>0</v>
      </c>
      <c r="J59" s="16">
        <f>'prorač. '!J59</f>
        <v>1000</v>
      </c>
      <c r="L59" s="16">
        <f>'prorač. '!L59</f>
        <v>375.58</v>
      </c>
      <c r="M59" s="16">
        <f t="shared" si="9"/>
        <v>624.42000000000007</v>
      </c>
    </row>
    <row r="60" spans="1:13" x14ac:dyDescent="0.25">
      <c r="A60" s="14" t="s">
        <v>3</v>
      </c>
      <c r="B60" s="20" t="s">
        <v>163</v>
      </c>
      <c r="C60" s="20" t="s">
        <v>164</v>
      </c>
      <c r="D60" s="16">
        <f>'prorač. '!D60</f>
        <v>1300</v>
      </c>
      <c r="E60" s="16">
        <f>'prorač. '!E60</f>
        <v>200</v>
      </c>
      <c r="F60" s="16">
        <f>'prorač. '!F60</f>
        <v>1500</v>
      </c>
      <c r="G60" s="16">
        <f>'prorač. '!G60</f>
        <v>0</v>
      </c>
      <c r="H60" s="16">
        <f>'prorač. '!H60</f>
        <v>1500</v>
      </c>
      <c r="I60" s="16">
        <f>'prorač. '!I60</f>
        <v>0</v>
      </c>
      <c r="J60" s="16">
        <f>'prorač. '!J60</f>
        <v>1500</v>
      </c>
      <c r="L60" s="16">
        <f>'prorač. '!L60</f>
        <v>413.44</v>
      </c>
      <c r="M60" s="16">
        <f t="shared" si="9"/>
        <v>1086.56</v>
      </c>
    </row>
    <row r="61" spans="1:13" x14ac:dyDescent="0.25">
      <c r="A61" s="14" t="s">
        <v>3</v>
      </c>
      <c r="B61" s="20" t="s">
        <v>74</v>
      </c>
      <c r="C61" s="20" t="s">
        <v>75</v>
      </c>
      <c r="D61" s="16">
        <f>'prorač. '!D61</f>
        <v>0</v>
      </c>
      <c r="E61" s="16">
        <f>'prorač. '!E61</f>
        <v>0</v>
      </c>
      <c r="F61" s="16">
        <f>'prorač. '!F61</f>
        <v>0</v>
      </c>
      <c r="G61" s="16">
        <f>'prorač. '!G61</f>
        <v>0</v>
      </c>
      <c r="H61" s="16">
        <f>'prorač. '!H61</f>
        <v>0</v>
      </c>
      <c r="I61" s="16">
        <f>'prorač. '!I61</f>
        <v>0</v>
      </c>
      <c r="J61" s="16">
        <f>'prorač. '!J61</f>
        <v>0</v>
      </c>
      <c r="L61" s="16">
        <f>'prorač. '!L61</f>
        <v>0</v>
      </c>
      <c r="M61" s="16">
        <f t="shared" si="9"/>
        <v>0</v>
      </c>
    </row>
    <row r="62" spans="1:13" x14ac:dyDescent="0.25">
      <c r="A62" s="17"/>
      <c r="B62" s="18" t="s">
        <v>118</v>
      </c>
      <c r="C62" s="18" t="s">
        <v>119</v>
      </c>
      <c r="D62" s="19">
        <f t="shared" ref="D62:F62" si="11">SUM(D63:D78)</f>
        <v>2300000</v>
      </c>
      <c r="E62" s="19">
        <f t="shared" si="11"/>
        <v>445000</v>
      </c>
      <c r="F62" s="19">
        <f t="shared" si="11"/>
        <v>2745000</v>
      </c>
      <c r="G62" s="19">
        <f t="shared" ref="G62:J62" si="12">SUM(G63:G78)</f>
        <v>0</v>
      </c>
      <c r="H62" s="19">
        <f t="shared" si="12"/>
        <v>2745000</v>
      </c>
      <c r="I62" s="19">
        <f t="shared" si="12"/>
        <v>0</v>
      </c>
      <c r="J62" s="19">
        <f t="shared" si="12"/>
        <v>2745000</v>
      </c>
      <c r="L62" s="19">
        <f t="shared" ref="L62:M62" si="13">SUM(L63:L78)</f>
        <v>741428.58000000007</v>
      </c>
      <c r="M62" s="19">
        <f t="shared" si="13"/>
        <v>2003571.42</v>
      </c>
    </row>
    <row r="63" spans="1:13" x14ac:dyDescent="0.25">
      <c r="A63" s="14" t="s">
        <v>120</v>
      </c>
      <c r="B63" s="21" t="s">
        <v>86</v>
      </c>
      <c r="C63" s="20" t="s">
        <v>87</v>
      </c>
      <c r="D63" s="16">
        <f>vanpror.!D11</f>
        <v>1880000</v>
      </c>
      <c r="E63" s="16">
        <f>vanpror.!E11</f>
        <v>420000</v>
      </c>
      <c r="F63" s="16">
        <f>vanpror.!F11</f>
        <v>2300000</v>
      </c>
      <c r="G63" s="16">
        <f>vanpror.!G11</f>
        <v>0</v>
      </c>
      <c r="H63" s="16">
        <f>vanpror.!H11</f>
        <v>2300000</v>
      </c>
      <c r="I63" s="16">
        <f>vanpror.!I11</f>
        <v>0</v>
      </c>
      <c r="J63" s="16">
        <f>vanpror.!J11</f>
        <v>2300000</v>
      </c>
      <c r="L63" s="16">
        <f>vanpror.!L11</f>
        <v>617337.30000000005</v>
      </c>
      <c r="M63" s="16">
        <f t="shared" ref="M63:M78" si="14">+F63-L63</f>
        <v>1682662.7</v>
      </c>
    </row>
    <row r="64" spans="1:13" x14ac:dyDescent="0.25">
      <c r="A64" s="22">
        <v>49</v>
      </c>
      <c r="B64" s="21">
        <v>31113</v>
      </c>
      <c r="C64" s="20" t="s">
        <v>183</v>
      </c>
      <c r="D64" s="16">
        <f>vanpror.!D12</f>
        <v>0</v>
      </c>
      <c r="E64" s="16">
        <f>vanpror.!E12</f>
        <v>0</v>
      </c>
      <c r="F64" s="16">
        <f>vanpror.!F12</f>
        <v>0</v>
      </c>
      <c r="G64" s="16">
        <f>vanpror.!G12</f>
        <v>0</v>
      </c>
      <c r="H64" s="16">
        <f>vanpror.!H12</f>
        <v>0</v>
      </c>
      <c r="I64" s="16">
        <f>vanpror.!I12</f>
        <v>0</v>
      </c>
      <c r="J64" s="16">
        <f>vanpror.!J12</f>
        <v>0</v>
      </c>
      <c r="L64" s="16">
        <f>vanpror.!L12</f>
        <v>0</v>
      </c>
      <c r="M64" s="16">
        <f t="shared" si="14"/>
        <v>0</v>
      </c>
    </row>
    <row r="65" spans="1:13" x14ac:dyDescent="0.25">
      <c r="A65" s="14" t="s">
        <v>120</v>
      </c>
      <c r="B65" s="21" t="s">
        <v>88</v>
      </c>
      <c r="C65" s="20" t="s">
        <v>89</v>
      </c>
      <c r="D65" s="16">
        <f>vanpror.!D13</f>
        <v>36000</v>
      </c>
      <c r="E65" s="16">
        <f>vanpror.!E13</f>
        <v>0</v>
      </c>
      <c r="F65" s="16">
        <f>vanpror.!F13</f>
        <v>36000</v>
      </c>
      <c r="G65" s="16">
        <f>vanpror.!G13</f>
        <v>0</v>
      </c>
      <c r="H65" s="16">
        <f>vanpror.!H13</f>
        <v>36000</v>
      </c>
      <c r="I65" s="16">
        <f>vanpror.!I13</f>
        <v>0</v>
      </c>
      <c r="J65" s="16">
        <f>vanpror.!J13</f>
        <v>36000</v>
      </c>
      <c r="L65" s="16">
        <f>vanpror.!L13</f>
        <v>9500</v>
      </c>
      <c r="M65" s="16">
        <f t="shared" si="14"/>
        <v>26500</v>
      </c>
    </row>
    <row r="66" spans="1:13" x14ac:dyDescent="0.25">
      <c r="A66" s="14" t="s">
        <v>120</v>
      </c>
      <c r="B66" s="21">
        <f>vanpror.!B14</f>
        <v>31214</v>
      </c>
      <c r="C66" s="20" t="str">
        <f>vanpror.!C14</f>
        <v>Otpremnine</v>
      </c>
      <c r="D66" s="16">
        <f>vanpror.!D14</f>
        <v>0</v>
      </c>
      <c r="E66" s="16">
        <f>vanpror.!E14</f>
        <v>0</v>
      </c>
      <c r="F66" s="16">
        <f>vanpror.!F14</f>
        <v>0</v>
      </c>
      <c r="G66" s="16">
        <f>vanpror.!G14</f>
        <v>0</v>
      </c>
      <c r="H66" s="16">
        <f>vanpror.!H14</f>
        <v>0</v>
      </c>
      <c r="I66" s="16">
        <f>vanpror.!I14</f>
        <v>0</v>
      </c>
      <c r="J66" s="16">
        <f>vanpror.!J14</f>
        <v>0</v>
      </c>
      <c r="L66" s="16">
        <f>vanpror.!L14</f>
        <v>0</v>
      </c>
      <c r="M66" s="16">
        <f t="shared" si="14"/>
        <v>0</v>
      </c>
    </row>
    <row r="67" spans="1:13" x14ac:dyDescent="0.25">
      <c r="A67" s="14" t="s">
        <v>120</v>
      </c>
      <c r="B67" s="21" t="s">
        <v>90</v>
      </c>
      <c r="C67" s="20" t="s">
        <v>91</v>
      </c>
      <c r="D67" s="16">
        <f>vanpror.!D15</f>
        <v>8500</v>
      </c>
      <c r="E67" s="16">
        <f>vanpror.!E15</f>
        <v>0</v>
      </c>
      <c r="F67" s="16">
        <f>vanpror.!F15</f>
        <v>8500</v>
      </c>
      <c r="G67" s="16">
        <f>vanpror.!G15</f>
        <v>0</v>
      </c>
      <c r="H67" s="16">
        <f>vanpror.!H15</f>
        <v>8500</v>
      </c>
      <c r="I67" s="16">
        <f>vanpror.!I15</f>
        <v>0</v>
      </c>
      <c r="J67" s="16">
        <f>vanpror.!J15</f>
        <v>8500</v>
      </c>
      <c r="L67" s="16">
        <f>vanpror.!L15</f>
        <v>0</v>
      </c>
      <c r="M67" s="16">
        <f t="shared" si="14"/>
        <v>8500</v>
      </c>
    </row>
    <row r="68" spans="1:13" x14ac:dyDescent="0.25">
      <c r="A68" s="14" t="s">
        <v>120</v>
      </c>
      <c r="B68" s="21" t="s">
        <v>92</v>
      </c>
      <c r="C68" s="20" t="s">
        <v>93</v>
      </c>
      <c r="D68" s="16">
        <f>vanpror.!D16</f>
        <v>33000</v>
      </c>
      <c r="E68" s="16">
        <f>vanpror.!E16</f>
        <v>0</v>
      </c>
      <c r="F68" s="16">
        <f>vanpror.!F16</f>
        <v>33000</v>
      </c>
      <c r="G68" s="16">
        <f>vanpror.!G16</f>
        <v>0</v>
      </c>
      <c r="H68" s="16">
        <f>vanpror.!H16</f>
        <v>33000</v>
      </c>
      <c r="I68" s="16">
        <f>vanpror.!I16</f>
        <v>0</v>
      </c>
      <c r="J68" s="16">
        <f>vanpror.!J16</f>
        <v>33000</v>
      </c>
      <c r="L68" s="16">
        <f>vanpror.!L16</f>
        <v>0</v>
      </c>
      <c r="M68" s="16">
        <f t="shared" si="14"/>
        <v>33000</v>
      </c>
    </row>
    <row r="69" spans="1:13" x14ac:dyDescent="0.25">
      <c r="A69" s="14" t="s">
        <v>120</v>
      </c>
      <c r="B69" s="21" t="s">
        <v>94</v>
      </c>
      <c r="C69" s="20" t="s">
        <v>95</v>
      </c>
      <c r="D69" s="16">
        <f>vanpror.!D17</f>
        <v>1500</v>
      </c>
      <c r="E69" s="16">
        <f>vanpror.!E17</f>
        <v>0</v>
      </c>
      <c r="F69" s="16">
        <f>vanpror.!F17</f>
        <v>1500</v>
      </c>
      <c r="G69" s="16">
        <f>vanpror.!G17</f>
        <v>0</v>
      </c>
      <c r="H69" s="16">
        <f>vanpror.!H17</f>
        <v>1500</v>
      </c>
      <c r="I69" s="16">
        <f>vanpror.!I17</f>
        <v>0</v>
      </c>
      <c r="J69" s="16">
        <f>vanpror.!J17</f>
        <v>1500</v>
      </c>
      <c r="L69" s="16">
        <f>vanpror.!L17</f>
        <v>0</v>
      </c>
      <c r="M69" s="16">
        <f t="shared" si="14"/>
        <v>1500</v>
      </c>
    </row>
    <row r="70" spans="1:13" x14ac:dyDescent="0.25">
      <c r="A70" s="14" t="s">
        <v>120</v>
      </c>
      <c r="B70" s="21">
        <v>31321</v>
      </c>
      <c r="C70" s="20" t="s">
        <v>97</v>
      </c>
      <c r="D70" s="16">
        <f>vanpror.!D18</f>
        <v>305000</v>
      </c>
      <c r="E70" s="16">
        <f>vanpror.!E18</f>
        <v>25000</v>
      </c>
      <c r="F70" s="16">
        <f>vanpror.!F18</f>
        <v>330000</v>
      </c>
      <c r="G70" s="16">
        <f>vanpror.!G18</f>
        <v>0</v>
      </c>
      <c r="H70" s="16">
        <f>vanpror.!H18</f>
        <v>330000</v>
      </c>
      <c r="I70" s="16">
        <f>vanpror.!I18</f>
        <v>0</v>
      </c>
      <c r="J70" s="16">
        <f>vanpror.!J18</f>
        <v>330000</v>
      </c>
      <c r="L70" s="16">
        <f>vanpror.!L18</f>
        <v>101790.51</v>
      </c>
      <c r="M70" s="16">
        <f t="shared" si="14"/>
        <v>228209.49</v>
      </c>
    </row>
    <row r="71" spans="1:13" x14ac:dyDescent="0.25">
      <c r="A71" s="14" t="s">
        <v>120</v>
      </c>
      <c r="B71" s="21">
        <v>31322</v>
      </c>
      <c r="C71" s="20" t="s">
        <v>194</v>
      </c>
      <c r="D71" s="16">
        <f>vanpror.!D19</f>
        <v>1000</v>
      </c>
      <c r="E71" s="16">
        <f>vanpror.!E19</f>
        <v>0</v>
      </c>
      <c r="F71" s="16">
        <f>vanpror.!F19</f>
        <v>1000</v>
      </c>
      <c r="G71" s="16">
        <f>vanpror.!G19</f>
        <v>0</v>
      </c>
      <c r="H71" s="16">
        <f>vanpror.!H19</f>
        <v>1000</v>
      </c>
      <c r="I71" s="16">
        <f>vanpror.!I19</f>
        <v>0</v>
      </c>
      <c r="J71" s="16">
        <f>vanpror.!J19</f>
        <v>1000</v>
      </c>
      <c r="L71" s="16">
        <f>vanpror.!L19</f>
        <v>0</v>
      </c>
      <c r="M71" s="16">
        <f t="shared" si="14"/>
        <v>1000</v>
      </c>
    </row>
    <row r="72" spans="1:13" x14ac:dyDescent="0.25">
      <c r="A72" s="14" t="s">
        <v>120</v>
      </c>
      <c r="B72" s="21">
        <v>31332</v>
      </c>
      <c r="C72" s="20" t="s">
        <v>193</v>
      </c>
      <c r="D72" s="16">
        <f>vanpror.!D20</f>
        <v>1000</v>
      </c>
      <c r="E72" s="16">
        <f>vanpror.!E20</f>
        <v>0</v>
      </c>
      <c r="F72" s="16">
        <f>vanpror.!F20</f>
        <v>1000</v>
      </c>
      <c r="G72" s="16">
        <f>vanpror.!G20</f>
        <v>0</v>
      </c>
      <c r="H72" s="16">
        <f>vanpror.!H20</f>
        <v>1000</v>
      </c>
      <c r="I72" s="16">
        <f>vanpror.!I20</f>
        <v>0</v>
      </c>
      <c r="J72" s="16">
        <f>vanpror.!J20</f>
        <v>1000</v>
      </c>
      <c r="L72" s="16">
        <f>vanpror.!L20</f>
        <v>0</v>
      </c>
      <c r="M72" s="16">
        <f t="shared" si="14"/>
        <v>1000</v>
      </c>
    </row>
    <row r="73" spans="1:13" x14ac:dyDescent="0.25">
      <c r="A73" s="14" t="s">
        <v>120</v>
      </c>
      <c r="B73" s="21" t="s">
        <v>98</v>
      </c>
      <c r="C73" s="20" t="s">
        <v>99</v>
      </c>
      <c r="D73" s="16">
        <f>vanpror.!D21</f>
        <v>29000</v>
      </c>
      <c r="E73" s="16">
        <f>vanpror.!E21</f>
        <v>0</v>
      </c>
      <c r="F73" s="16">
        <f>vanpror.!F21</f>
        <v>29000</v>
      </c>
      <c r="G73" s="16">
        <f>vanpror.!G21</f>
        <v>0</v>
      </c>
      <c r="H73" s="16">
        <f>vanpror.!H21</f>
        <v>29000</v>
      </c>
      <c r="I73" s="16">
        <f>vanpror.!I21</f>
        <v>0</v>
      </c>
      <c r="J73" s="16">
        <f>vanpror.!J21</f>
        <v>29000</v>
      </c>
      <c r="L73" s="16">
        <f>vanpror.!L21</f>
        <v>11204.77</v>
      </c>
      <c r="M73" s="16">
        <f t="shared" si="14"/>
        <v>17795.23</v>
      </c>
    </row>
    <row r="74" spans="1:13" x14ac:dyDescent="0.25">
      <c r="A74" s="14" t="s">
        <v>120</v>
      </c>
      <c r="B74" s="21" t="s">
        <v>121</v>
      </c>
      <c r="C74" s="20" t="s">
        <v>122</v>
      </c>
      <c r="D74" s="16">
        <f>vanpror.!D22</f>
        <v>5000</v>
      </c>
      <c r="E74" s="16">
        <f>vanpror.!E22</f>
        <v>0</v>
      </c>
      <c r="F74" s="16">
        <f>vanpror.!F22</f>
        <v>5000</v>
      </c>
      <c r="G74" s="16">
        <f>vanpror.!G22</f>
        <v>0</v>
      </c>
      <c r="H74" s="16">
        <f>vanpror.!H22</f>
        <v>5000</v>
      </c>
      <c r="I74" s="16">
        <f>vanpror.!I22</f>
        <v>0</v>
      </c>
      <c r="J74" s="16">
        <f>vanpror.!J22</f>
        <v>5000</v>
      </c>
      <c r="L74" s="16">
        <f>vanpror.!L22</f>
        <v>1596</v>
      </c>
      <c r="M74" s="16">
        <f t="shared" si="14"/>
        <v>3404</v>
      </c>
    </row>
    <row r="75" spans="1:13" x14ac:dyDescent="0.25">
      <c r="A75" s="14" t="s">
        <v>120</v>
      </c>
      <c r="B75" s="21">
        <v>32961</v>
      </c>
      <c r="C75" s="20" t="s">
        <v>192</v>
      </c>
      <c r="D75" s="16">
        <f>vanpror.!D23</f>
        <v>0</v>
      </c>
      <c r="E75" s="16">
        <f>vanpror.!E23</f>
        <v>0</v>
      </c>
      <c r="F75" s="16">
        <f>vanpror.!F23</f>
        <v>0</v>
      </c>
      <c r="G75" s="16">
        <f>vanpror.!G23</f>
        <v>0</v>
      </c>
      <c r="H75" s="16">
        <f>vanpror.!H23</f>
        <v>0</v>
      </c>
      <c r="I75" s="16">
        <f>vanpror.!I23</f>
        <v>0</v>
      </c>
      <c r="J75" s="16">
        <f>vanpror.!J23</f>
        <v>0</v>
      </c>
      <c r="L75" s="16">
        <f>vanpror.!L23</f>
        <v>0</v>
      </c>
      <c r="M75" s="16">
        <f t="shared" si="14"/>
        <v>0</v>
      </c>
    </row>
    <row r="76" spans="1:13" x14ac:dyDescent="0.25">
      <c r="A76" s="14" t="s">
        <v>120</v>
      </c>
      <c r="B76" s="21">
        <v>34331</v>
      </c>
      <c r="C76" s="20" t="s">
        <v>195</v>
      </c>
      <c r="D76" s="16">
        <f>vanpror.!D24</f>
        <v>0</v>
      </c>
      <c r="E76" s="16">
        <f>vanpror.!E24</f>
        <v>0</v>
      </c>
      <c r="F76" s="16">
        <f>vanpror.!F24</f>
        <v>0</v>
      </c>
      <c r="G76" s="16">
        <f>vanpror.!G24</f>
        <v>0</v>
      </c>
      <c r="H76" s="16">
        <f>vanpror.!H24</f>
        <v>0</v>
      </c>
      <c r="I76" s="16">
        <f>vanpror.!I24</f>
        <v>0</v>
      </c>
      <c r="J76" s="16">
        <f>vanpror.!J24</f>
        <v>0</v>
      </c>
      <c r="L76" s="16">
        <f>vanpror.!L24</f>
        <v>0</v>
      </c>
      <c r="M76" s="16">
        <f t="shared" si="14"/>
        <v>0</v>
      </c>
    </row>
    <row r="77" spans="1:13" x14ac:dyDescent="0.25">
      <c r="A77" s="14" t="s">
        <v>120</v>
      </c>
      <c r="B77" s="21">
        <v>34332</v>
      </c>
      <c r="C77" s="20" t="s">
        <v>196</v>
      </c>
      <c r="D77" s="16">
        <f>vanpror.!D25</f>
        <v>0</v>
      </c>
      <c r="E77" s="16">
        <f>vanpror.!E25</f>
        <v>0</v>
      </c>
      <c r="F77" s="16">
        <f>vanpror.!F25</f>
        <v>0</v>
      </c>
      <c r="G77" s="16">
        <f>vanpror.!G25</f>
        <v>0</v>
      </c>
      <c r="H77" s="16">
        <f>vanpror.!H25</f>
        <v>0</v>
      </c>
      <c r="I77" s="16">
        <f>vanpror.!I25</f>
        <v>0</v>
      </c>
      <c r="J77" s="16">
        <f>vanpror.!J25</f>
        <v>0</v>
      </c>
      <c r="L77" s="16">
        <f>vanpror.!L25</f>
        <v>0</v>
      </c>
      <c r="M77" s="16">
        <f t="shared" si="14"/>
        <v>0</v>
      </c>
    </row>
    <row r="78" spans="1:13" x14ac:dyDescent="0.25">
      <c r="A78" s="14" t="s">
        <v>120</v>
      </c>
      <c r="B78" s="21">
        <f>vanpror.!B26</f>
        <v>34339</v>
      </c>
      <c r="C78" s="20" t="str">
        <f>vanpror.!C26</f>
        <v>Ostale zatezne kamate</v>
      </c>
      <c r="D78" s="16">
        <f>vanpror.!D26</f>
        <v>0</v>
      </c>
      <c r="E78" s="16">
        <f>vanpror.!E26</f>
        <v>0</v>
      </c>
      <c r="F78" s="16">
        <f>vanpror.!F26</f>
        <v>0</v>
      </c>
      <c r="G78" s="16">
        <f>vanpror.!G26</f>
        <v>0</v>
      </c>
      <c r="H78" s="16">
        <f>vanpror.!H26</f>
        <v>0</v>
      </c>
      <c r="I78" s="16">
        <f>vanpror.!I26</f>
        <v>0</v>
      </c>
      <c r="J78" s="16">
        <f>vanpror.!J26</f>
        <v>0</v>
      </c>
      <c r="L78" s="16">
        <f>vanpror.!L26</f>
        <v>0</v>
      </c>
      <c r="M78" s="16">
        <f t="shared" si="14"/>
        <v>0</v>
      </c>
    </row>
    <row r="79" spans="1:13" s="3" customFormat="1" x14ac:dyDescent="0.25">
      <c r="A79" s="17"/>
      <c r="B79" s="18" t="s">
        <v>76</v>
      </c>
      <c r="C79" s="18" t="s">
        <v>77</v>
      </c>
      <c r="D79" s="19">
        <f t="shared" ref="D79:F79" si="15">D80+D139+D198+D207+D231+D225+D196+D132+D227</f>
        <v>741720</v>
      </c>
      <c r="E79" s="19">
        <f t="shared" si="15"/>
        <v>56707</v>
      </c>
      <c r="F79" s="19">
        <f t="shared" si="15"/>
        <v>798427</v>
      </c>
      <c r="G79" s="19">
        <f t="shared" ref="G79:J79" si="16">G80+G139+G198+G207+G231+G225+G196+G132+G227</f>
        <v>0</v>
      </c>
      <c r="H79" s="19">
        <f t="shared" si="16"/>
        <v>785006</v>
      </c>
      <c r="I79" s="19">
        <f t="shared" si="16"/>
        <v>0</v>
      </c>
      <c r="J79" s="19">
        <f t="shared" si="16"/>
        <v>785006</v>
      </c>
      <c r="L79" s="19">
        <f t="shared" ref="L79:M79" si="17">L80+L139+L198+L207+L231+L225+L196+L132+L227</f>
        <v>211456.65999999997</v>
      </c>
      <c r="M79" s="19">
        <f t="shared" si="17"/>
        <v>586970.34</v>
      </c>
    </row>
    <row r="80" spans="1:13" s="3" customFormat="1" x14ac:dyDescent="0.25">
      <c r="A80" s="17"/>
      <c r="B80" s="18" t="s">
        <v>78</v>
      </c>
      <c r="C80" s="18" t="s">
        <v>79</v>
      </c>
      <c r="D80" s="19">
        <f t="shared" ref="D80:F80" si="18">D81+D87+D113</f>
        <v>37030</v>
      </c>
      <c r="E80" s="19">
        <f t="shared" si="18"/>
        <v>21312</v>
      </c>
      <c r="F80" s="19">
        <f t="shared" si="18"/>
        <v>58342</v>
      </c>
      <c r="G80" s="19">
        <f t="shared" ref="G80:J80" si="19">G81+G87+G113</f>
        <v>0</v>
      </c>
      <c r="H80" s="19">
        <f t="shared" si="19"/>
        <v>45451</v>
      </c>
      <c r="I80" s="19">
        <f t="shared" si="19"/>
        <v>0</v>
      </c>
      <c r="J80" s="19">
        <f t="shared" si="19"/>
        <v>45451</v>
      </c>
      <c r="L80" s="19">
        <f t="shared" ref="L80:M80" si="20">L81+L87+L113</f>
        <v>16063.510000000002</v>
      </c>
      <c r="M80" s="19">
        <f t="shared" si="20"/>
        <v>42278.49</v>
      </c>
    </row>
    <row r="81" spans="1:13" s="3" customFormat="1" x14ac:dyDescent="0.25">
      <c r="A81" s="29"/>
      <c r="B81" s="30"/>
      <c r="C81" s="30" t="s">
        <v>81</v>
      </c>
      <c r="D81" s="31">
        <f t="shared" ref="D81:F81" si="21">SUM(D82:D86)</f>
        <v>9520</v>
      </c>
      <c r="E81" s="31">
        <f t="shared" ref="E81:H81" si="22">SUM(E82:E86)</f>
        <v>0</v>
      </c>
      <c r="F81" s="31">
        <f t="shared" si="21"/>
        <v>9520</v>
      </c>
      <c r="G81" s="31">
        <f t="shared" si="22"/>
        <v>0</v>
      </c>
      <c r="H81" s="31">
        <f t="shared" si="22"/>
        <v>9520</v>
      </c>
      <c r="I81" s="31">
        <f t="shared" ref="I81:J81" si="23">SUM(I82:I86)</f>
        <v>0</v>
      </c>
      <c r="J81" s="31">
        <f t="shared" si="23"/>
        <v>9520</v>
      </c>
      <c r="L81" s="31">
        <f t="shared" ref="L81:M81" si="24">SUM(L82:L86)</f>
        <v>665.36</v>
      </c>
      <c r="M81" s="31">
        <f t="shared" si="24"/>
        <v>8854.64</v>
      </c>
    </row>
    <row r="82" spans="1:13" s="6" customFormat="1" x14ac:dyDescent="0.25">
      <c r="A82" s="14" t="s">
        <v>80</v>
      </c>
      <c r="B82" s="20" t="s">
        <v>26</v>
      </c>
      <c r="C82" s="20" t="s">
        <v>27</v>
      </c>
      <c r="D82" s="32">
        <f>'prorač. '!D64</f>
        <v>0</v>
      </c>
      <c r="E82" s="32">
        <f>'prorač. '!E64</f>
        <v>0</v>
      </c>
      <c r="F82" s="32">
        <f>'prorač. '!F64</f>
        <v>0</v>
      </c>
      <c r="G82" s="32">
        <f>'prorač. '!G64</f>
        <v>0</v>
      </c>
      <c r="H82" s="32">
        <f>'prorač. '!H64</f>
        <v>0</v>
      </c>
      <c r="I82" s="32">
        <f>'prorač. '!I64</f>
        <v>0</v>
      </c>
      <c r="J82" s="32">
        <f>'prorač. '!J64</f>
        <v>0</v>
      </c>
      <c r="L82" s="32">
        <f>'prorač. '!L64</f>
        <v>0</v>
      </c>
      <c r="M82" s="32">
        <f t="shared" ref="M82:M86" si="25">+F82-L82</f>
        <v>0</v>
      </c>
    </row>
    <row r="83" spans="1:13" s="6" customFormat="1" x14ac:dyDescent="0.25">
      <c r="A83" s="14" t="s">
        <v>80</v>
      </c>
      <c r="B83" s="20" t="s">
        <v>28</v>
      </c>
      <c r="C83" s="20" t="s">
        <v>29</v>
      </c>
      <c r="D83" s="32">
        <f>'prorač. '!D65</f>
        <v>3520</v>
      </c>
      <c r="E83" s="32">
        <f>'prorač. '!E65</f>
        <v>0</v>
      </c>
      <c r="F83" s="32">
        <f>'prorač. '!F65</f>
        <v>3520</v>
      </c>
      <c r="G83" s="32">
        <f>'prorač. '!G65</f>
        <v>0</v>
      </c>
      <c r="H83" s="32">
        <f>'prorač. '!H65</f>
        <v>3520</v>
      </c>
      <c r="I83" s="32">
        <f>'prorač. '!I65</f>
        <v>0</v>
      </c>
      <c r="J83" s="32">
        <f>'prorač. '!J65</f>
        <v>3520</v>
      </c>
      <c r="L83" s="32">
        <f>'prorač. '!L65</f>
        <v>0</v>
      </c>
      <c r="M83" s="32">
        <f t="shared" si="25"/>
        <v>3520</v>
      </c>
    </row>
    <row r="84" spans="1:13" x14ac:dyDescent="0.25">
      <c r="A84" s="14" t="s">
        <v>80</v>
      </c>
      <c r="B84" s="20" t="s">
        <v>58</v>
      </c>
      <c r="C84" s="20" t="s">
        <v>59</v>
      </c>
      <c r="D84" s="32">
        <f>'prorač. '!D66</f>
        <v>0</v>
      </c>
      <c r="E84" s="32">
        <f>'prorač. '!E66</f>
        <v>0</v>
      </c>
      <c r="F84" s="32">
        <f>'prorač. '!F66</f>
        <v>0</v>
      </c>
      <c r="G84" s="32">
        <f>'prorač. '!G66</f>
        <v>0</v>
      </c>
      <c r="H84" s="32">
        <f>'prorač. '!H66</f>
        <v>0</v>
      </c>
      <c r="I84" s="32">
        <f>'prorač. '!I66</f>
        <v>0</v>
      </c>
      <c r="J84" s="32">
        <f>'prorač. '!J66</f>
        <v>0</v>
      </c>
      <c r="L84" s="32">
        <f>'prorač. '!L66</f>
        <v>0</v>
      </c>
      <c r="M84" s="32">
        <f t="shared" si="25"/>
        <v>0</v>
      </c>
    </row>
    <row r="85" spans="1:13" x14ac:dyDescent="0.25">
      <c r="A85" s="14" t="s">
        <v>80</v>
      </c>
      <c r="B85" s="20" t="s">
        <v>82</v>
      </c>
      <c r="C85" s="20" t="s">
        <v>83</v>
      </c>
      <c r="D85" s="32">
        <f>'prorač. '!D67</f>
        <v>6000</v>
      </c>
      <c r="E85" s="32">
        <f>'prorač. '!E67</f>
        <v>-6000</v>
      </c>
      <c r="F85" s="32">
        <f>'prorač. '!F67</f>
        <v>0</v>
      </c>
      <c r="G85" s="32">
        <f>'prorač. '!G67</f>
        <v>0</v>
      </c>
      <c r="H85" s="32">
        <f>'prorač. '!H67</f>
        <v>0</v>
      </c>
      <c r="I85" s="32">
        <f>'prorač. '!I67</f>
        <v>0</v>
      </c>
      <c r="J85" s="32">
        <f>'prorač. '!J67</f>
        <v>0</v>
      </c>
      <c r="L85" s="32">
        <f>'prorač. '!L67</f>
        <v>0</v>
      </c>
      <c r="M85" s="32">
        <f t="shared" si="25"/>
        <v>0</v>
      </c>
    </row>
    <row r="86" spans="1:13" x14ac:dyDescent="0.25">
      <c r="A86" s="14" t="s">
        <v>80</v>
      </c>
      <c r="B86" s="20" t="s">
        <v>150</v>
      </c>
      <c r="C86" s="20" t="s">
        <v>151</v>
      </c>
      <c r="D86" s="32">
        <f>'prorač. '!D68</f>
        <v>0</v>
      </c>
      <c r="E86" s="32">
        <f>'prorač. '!E68</f>
        <v>6000</v>
      </c>
      <c r="F86" s="32">
        <f>'prorač. '!F68</f>
        <v>6000</v>
      </c>
      <c r="G86" s="32">
        <f>'prorač. '!G68</f>
        <v>0</v>
      </c>
      <c r="H86" s="32">
        <f>'prorač. '!H68</f>
        <v>6000</v>
      </c>
      <c r="I86" s="32">
        <f>'prorač. '!I68</f>
        <v>0</v>
      </c>
      <c r="J86" s="32">
        <f>'prorač. '!J68</f>
        <v>6000</v>
      </c>
      <c r="L86" s="32">
        <f>'prorač. '!L68</f>
        <v>665.36</v>
      </c>
      <c r="M86" s="32">
        <f t="shared" si="25"/>
        <v>5334.64</v>
      </c>
    </row>
    <row r="87" spans="1:13" x14ac:dyDescent="0.25">
      <c r="A87" s="14"/>
      <c r="B87" s="20"/>
      <c r="C87" s="33" t="s">
        <v>156</v>
      </c>
      <c r="D87" s="31">
        <f t="shared" ref="D87:J87" si="26">SUM(D88:D112)</f>
        <v>27510</v>
      </c>
      <c r="E87" s="31">
        <f t="shared" si="26"/>
        <v>6167</v>
      </c>
      <c r="F87" s="31">
        <f t="shared" si="26"/>
        <v>33677</v>
      </c>
      <c r="G87" s="31">
        <f t="shared" si="26"/>
        <v>0</v>
      </c>
      <c r="H87" s="31">
        <f t="shared" si="26"/>
        <v>33677</v>
      </c>
      <c r="I87" s="31">
        <f t="shared" si="26"/>
        <v>0</v>
      </c>
      <c r="J87" s="31">
        <f t="shared" si="26"/>
        <v>33677</v>
      </c>
      <c r="L87" s="31">
        <f t="shared" ref="L87:M87" si="27">SUM(L88:L112)</f>
        <v>9822.08</v>
      </c>
      <c r="M87" s="31">
        <f t="shared" si="27"/>
        <v>23854.92</v>
      </c>
    </row>
    <row r="88" spans="1:13" x14ac:dyDescent="0.25">
      <c r="A88" s="22" t="s">
        <v>124</v>
      </c>
      <c r="B88" s="20" t="s">
        <v>12</v>
      </c>
      <c r="C88" s="20" t="s">
        <v>13</v>
      </c>
      <c r="D88" s="16">
        <f>+vanpror.!D30</f>
        <v>0</v>
      </c>
      <c r="E88" s="16">
        <f>+vanpror.!E30</f>
        <v>0</v>
      </c>
      <c r="F88" s="16">
        <f>+vanpror.!F30</f>
        <v>0</v>
      </c>
      <c r="G88" s="16">
        <f>+vanpror.!G30</f>
        <v>0</v>
      </c>
      <c r="H88" s="16">
        <f>+vanpror.!H30</f>
        <v>0</v>
      </c>
      <c r="I88" s="16">
        <f>+vanpror.!I30</f>
        <v>0</v>
      </c>
      <c r="J88" s="16">
        <f>+vanpror.!J30</f>
        <v>0</v>
      </c>
      <c r="L88" s="16">
        <f>+vanpror.!L30</f>
        <v>0</v>
      </c>
      <c r="M88" s="16">
        <f t="shared" ref="M88:M112" si="28">+F88-L88</f>
        <v>0</v>
      </c>
    </row>
    <row r="89" spans="1:13" x14ac:dyDescent="0.25">
      <c r="A89" s="22" t="s">
        <v>124</v>
      </c>
      <c r="B89" s="20" t="s">
        <v>16</v>
      </c>
      <c r="C89" s="20" t="s">
        <v>17</v>
      </c>
      <c r="D89" s="16">
        <f>+vanpror.!D31</f>
        <v>0</v>
      </c>
      <c r="E89" s="16">
        <f>+vanpror.!E31</f>
        <v>0</v>
      </c>
      <c r="F89" s="16">
        <f>+vanpror.!F31</f>
        <v>0</v>
      </c>
      <c r="G89" s="16">
        <f>+vanpror.!G31</f>
        <v>0</v>
      </c>
      <c r="H89" s="16">
        <f>+vanpror.!H31</f>
        <v>0</v>
      </c>
      <c r="I89" s="16">
        <f>+vanpror.!I31</f>
        <v>0</v>
      </c>
      <c r="J89" s="16">
        <f>+vanpror.!J31</f>
        <v>0</v>
      </c>
      <c r="L89" s="16">
        <f>+vanpror.!L31</f>
        <v>0</v>
      </c>
      <c r="M89" s="16">
        <f t="shared" ref="M89:M111" si="29">+F89-L89</f>
        <v>0</v>
      </c>
    </row>
    <row r="90" spans="1:13" x14ac:dyDescent="0.25">
      <c r="A90" s="22" t="s">
        <v>124</v>
      </c>
      <c r="B90" s="20" t="s">
        <v>18</v>
      </c>
      <c r="C90" s="20" t="s">
        <v>19</v>
      </c>
      <c r="D90" s="16">
        <f>+vanpror.!D32</f>
        <v>500</v>
      </c>
      <c r="E90" s="16">
        <f>+vanpror.!E32</f>
        <v>0</v>
      </c>
      <c r="F90" s="16">
        <f>+vanpror.!F32</f>
        <v>500</v>
      </c>
      <c r="G90" s="16">
        <f>+vanpror.!G32</f>
        <v>0</v>
      </c>
      <c r="H90" s="16">
        <f>+vanpror.!H32</f>
        <v>500</v>
      </c>
      <c r="I90" s="16">
        <f>+vanpror.!I32</f>
        <v>0</v>
      </c>
      <c r="J90" s="16">
        <f>+vanpror.!J32</f>
        <v>500</v>
      </c>
      <c r="L90" s="16">
        <f>+vanpror.!L32</f>
        <v>0</v>
      </c>
      <c r="M90" s="16">
        <f t="shared" si="29"/>
        <v>500</v>
      </c>
    </row>
    <row r="91" spans="1:13" x14ac:dyDescent="0.25">
      <c r="A91" s="22" t="s">
        <v>124</v>
      </c>
      <c r="B91" s="20" t="s">
        <v>24</v>
      </c>
      <c r="C91" s="20" t="s">
        <v>25</v>
      </c>
      <c r="D91" s="16">
        <f>+vanpror.!D33</f>
        <v>0</v>
      </c>
      <c r="E91" s="16">
        <f>+vanpror.!E33</f>
        <v>0</v>
      </c>
      <c r="F91" s="16">
        <f>+vanpror.!F33</f>
        <v>0</v>
      </c>
      <c r="G91" s="16">
        <f>+vanpror.!G33</f>
        <v>0</v>
      </c>
      <c r="H91" s="16">
        <f>+vanpror.!H33</f>
        <v>0</v>
      </c>
      <c r="I91" s="16">
        <f>+vanpror.!I33</f>
        <v>0</v>
      </c>
      <c r="J91" s="16">
        <f>+vanpror.!J33</f>
        <v>0</v>
      </c>
      <c r="L91" s="16">
        <f>+vanpror.!L33</f>
        <v>0</v>
      </c>
      <c r="M91" s="16">
        <f t="shared" si="29"/>
        <v>0</v>
      </c>
    </row>
    <row r="92" spans="1:13" x14ac:dyDescent="0.25">
      <c r="A92" s="22" t="s">
        <v>124</v>
      </c>
      <c r="B92" s="20" t="s">
        <v>141</v>
      </c>
      <c r="C92" s="20" t="s">
        <v>142</v>
      </c>
      <c r="D92" s="16">
        <f>+vanpror.!D34</f>
        <v>0</v>
      </c>
      <c r="E92" s="16">
        <f>+vanpror.!E34</f>
        <v>0</v>
      </c>
      <c r="F92" s="16">
        <f>+vanpror.!F34</f>
        <v>0</v>
      </c>
      <c r="G92" s="16">
        <f>+vanpror.!G34</f>
        <v>0</v>
      </c>
      <c r="H92" s="16">
        <f>+vanpror.!H34</f>
        <v>0</v>
      </c>
      <c r="I92" s="16">
        <f>+vanpror.!I34</f>
        <v>0</v>
      </c>
      <c r="J92" s="16">
        <f>+vanpror.!J34</f>
        <v>0</v>
      </c>
      <c r="L92" s="16">
        <f>+vanpror.!L34</f>
        <v>0</v>
      </c>
      <c r="M92" s="16">
        <f t="shared" si="29"/>
        <v>0</v>
      </c>
    </row>
    <row r="93" spans="1:13" x14ac:dyDescent="0.25">
      <c r="A93" s="22" t="s">
        <v>124</v>
      </c>
      <c r="B93" s="20" t="s">
        <v>34</v>
      </c>
      <c r="C93" s="20" t="s">
        <v>35</v>
      </c>
      <c r="D93" s="16">
        <f>+vanpror.!D35</f>
        <v>500</v>
      </c>
      <c r="E93" s="16">
        <f>+vanpror.!E35</f>
        <v>0</v>
      </c>
      <c r="F93" s="16">
        <f>+vanpror.!F35</f>
        <v>500</v>
      </c>
      <c r="G93" s="16">
        <f>+vanpror.!G35</f>
        <v>0</v>
      </c>
      <c r="H93" s="16">
        <f>+vanpror.!H35</f>
        <v>500</v>
      </c>
      <c r="I93" s="16">
        <f>+vanpror.!I35</f>
        <v>0</v>
      </c>
      <c r="J93" s="16">
        <f>+vanpror.!J35</f>
        <v>500</v>
      </c>
      <c r="L93" s="16">
        <f>+vanpror.!L35</f>
        <v>1522.13</v>
      </c>
      <c r="M93" s="16">
        <f t="shared" si="29"/>
        <v>-1022.1300000000001</v>
      </c>
    </row>
    <row r="94" spans="1:13" x14ac:dyDescent="0.25">
      <c r="A94" s="22" t="s">
        <v>124</v>
      </c>
      <c r="B94" s="20" t="s">
        <v>36</v>
      </c>
      <c r="C94" s="20" t="s">
        <v>295</v>
      </c>
      <c r="D94" s="16">
        <f>+vanpror.!D36</f>
        <v>0</v>
      </c>
      <c r="E94" s="16">
        <f>+vanpror.!E36</f>
        <v>0</v>
      </c>
      <c r="F94" s="16">
        <f>+vanpror.!F36</f>
        <v>0</v>
      </c>
      <c r="G94" s="16">
        <f>+vanpror.!G36</f>
        <v>0</v>
      </c>
      <c r="H94" s="16">
        <f>+vanpror.!H36</f>
        <v>0</v>
      </c>
      <c r="I94" s="16">
        <f>+vanpror.!I36</f>
        <v>0</v>
      </c>
      <c r="J94" s="16">
        <f>+vanpror.!J36</f>
        <v>0</v>
      </c>
      <c r="L94" s="16">
        <f>+vanpror.!L36</f>
        <v>153.97999999999999</v>
      </c>
      <c r="M94" s="16">
        <f t="shared" si="29"/>
        <v>-153.97999999999999</v>
      </c>
    </row>
    <row r="95" spans="1:13" x14ac:dyDescent="0.25">
      <c r="A95" s="22" t="s">
        <v>124</v>
      </c>
      <c r="B95" s="20" t="s">
        <v>42</v>
      </c>
      <c r="C95" s="20" t="s">
        <v>43</v>
      </c>
      <c r="D95" s="16">
        <f>+vanpror.!D37</f>
        <v>0</v>
      </c>
      <c r="E95" s="16">
        <f>+vanpror.!E37</f>
        <v>0</v>
      </c>
      <c r="F95" s="16">
        <f>+vanpror.!F37</f>
        <v>0</v>
      </c>
      <c r="G95" s="16">
        <f>+vanpror.!G37</f>
        <v>0</v>
      </c>
      <c r="H95" s="16">
        <f>+vanpror.!H37</f>
        <v>0</v>
      </c>
      <c r="I95" s="16">
        <f>+vanpror.!I37</f>
        <v>0</v>
      </c>
      <c r="J95" s="16">
        <f>+vanpror.!J37</f>
        <v>0</v>
      </c>
      <c r="L95" s="16">
        <f>+vanpror.!L37</f>
        <v>0</v>
      </c>
      <c r="M95" s="16">
        <f t="shared" si="29"/>
        <v>0</v>
      </c>
    </row>
    <row r="96" spans="1:13" x14ac:dyDescent="0.25">
      <c r="A96" s="22" t="s">
        <v>124</v>
      </c>
      <c r="B96" s="20" t="s">
        <v>44</v>
      </c>
      <c r="C96" s="20" t="s">
        <v>45</v>
      </c>
      <c r="D96" s="16">
        <f>+vanpror.!D38</f>
        <v>0</v>
      </c>
      <c r="E96" s="16">
        <f>+vanpror.!E38</f>
        <v>0</v>
      </c>
      <c r="F96" s="16">
        <f>+vanpror.!F38</f>
        <v>0</v>
      </c>
      <c r="G96" s="16">
        <f>+vanpror.!G38</f>
        <v>0</v>
      </c>
      <c r="H96" s="16">
        <f>+vanpror.!H38</f>
        <v>0</v>
      </c>
      <c r="I96" s="16">
        <f>+vanpror.!I38</f>
        <v>0</v>
      </c>
      <c r="J96" s="16">
        <f>+vanpror.!J38</f>
        <v>0</v>
      </c>
      <c r="L96" s="16">
        <f>+vanpror.!L38</f>
        <v>0</v>
      </c>
      <c r="M96" s="16">
        <f t="shared" si="29"/>
        <v>0</v>
      </c>
    </row>
    <row r="97" spans="1:13" x14ac:dyDescent="0.25">
      <c r="A97" s="22" t="s">
        <v>124</v>
      </c>
      <c r="B97" s="20" t="s">
        <v>46</v>
      </c>
      <c r="C97" s="20" t="s">
        <v>47</v>
      </c>
      <c r="D97" s="16">
        <f>+vanpror.!D39</f>
        <v>0</v>
      </c>
      <c r="E97" s="16">
        <f>+vanpror.!E39</f>
        <v>0</v>
      </c>
      <c r="F97" s="16">
        <f>+vanpror.!F39</f>
        <v>0</v>
      </c>
      <c r="G97" s="16">
        <f>+vanpror.!G39</f>
        <v>0</v>
      </c>
      <c r="H97" s="16">
        <f>+vanpror.!H39</f>
        <v>0</v>
      </c>
      <c r="I97" s="16">
        <f>+vanpror.!I39</f>
        <v>0</v>
      </c>
      <c r="J97" s="16">
        <f>+vanpror.!J39</f>
        <v>0</v>
      </c>
      <c r="L97" s="16">
        <f>+vanpror.!L39</f>
        <v>0</v>
      </c>
      <c r="M97" s="16">
        <f t="shared" si="29"/>
        <v>0</v>
      </c>
    </row>
    <row r="98" spans="1:13" x14ac:dyDescent="0.25">
      <c r="A98" s="22">
        <v>55</v>
      </c>
      <c r="B98" s="20" t="s">
        <v>125</v>
      </c>
      <c r="C98" s="20" t="s">
        <v>126</v>
      </c>
      <c r="D98" s="16">
        <f>+vanpror.!D40</f>
        <v>0</v>
      </c>
      <c r="E98" s="16">
        <f>+vanpror.!E40</f>
        <v>0</v>
      </c>
      <c r="F98" s="16">
        <f>+vanpror.!F40</f>
        <v>0</v>
      </c>
      <c r="G98" s="16">
        <f>+vanpror.!G40</f>
        <v>0</v>
      </c>
      <c r="H98" s="16">
        <f>+vanpror.!H40</f>
        <v>0</v>
      </c>
      <c r="I98" s="16">
        <f>+vanpror.!I40</f>
        <v>0</v>
      </c>
      <c r="J98" s="16">
        <f>+vanpror.!J40</f>
        <v>0</v>
      </c>
      <c r="L98" s="16">
        <f>+vanpror.!L40</f>
        <v>0</v>
      </c>
      <c r="M98" s="16">
        <f t="shared" si="29"/>
        <v>0</v>
      </c>
    </row>
    <row r="99" spans="1:13" x14ac:dyDescent="0.25">
      <c r="A99" s="22" t="s">
        <v>124</v>
      </c>
      <c r="B99" s="20" t="s">
        <v>148</v>
      </c>
      <c r="C99" s="20" t="s">
        <v>149</v>
      </c>
      <c r="D99" s="16">
        <f>+vanpror.!D41</f>
        <v>0</v>
      </c>
      <c r="E99" s="16">
        <f>+vanpror.!E41</f>
        <v>0</v>
      </c>
      <c r="F99" s="16">
        <f>+vanpror.!F41</f>
        <v>0</v>
      </c>
      <c r="G99" s="16">
        <f>+vanpror.!G41</f>
        <v>0</v>
      </c>
      <c r="H99" s="16">
        <f>+vanpror.!H41</f>
        <v>0</v>
      </c>
      <c r="I99" s="16">
        <f>+vanpror.!I41</f>
        <v>0</v>
      </c>
      <c r="J99" s="16">
        <f>+vanpror.!J41</f>
        <v>0</v>
      </c>
      <c r="L99" s="16">
        <f>+vanpror.!L41</f>
        <v>0</v>
      </c>
      <c r="M99" s="16">
        <f t="shared" si="29"/>
        <v>0</v>
      </c>
    </row>
    <row r="100" spans="1:13" x14ac:dyDescent="0.25">
      <c r="A100" s="22">
        <v>55</v>
      </c>
      <c r="B100" s="20" t="s">
        <v>62</v>
      </c>
      <c r="C100" s="20" t="s">
        <v>63</v>
      </c>
      <c r="D100" s="16">
        <f>+vanpror.!D42</f>
        <v>0</v>
      </c>
      <c r="E100" s="16">
        <f>+vanpror.!E42</f>
        <v>0</v>
      </c>
      <c r="F100" s="16">
        <f>+vanpror.!F42</f>
        <v>0</v>
      </c>
      <c r="G100" s="16">
        <f>+vanpror.!G42</f>
        <v>0</v>
      </c>
      <c r="H100" s="16">
        <f>+vanpror.!H42</f>
        <v>0</v>
      </c>
      <c r="I100" s="16">
        <f>+vanpror.!I42</f>
        <v>0</v>
      </c>
      <c r="J100" s="16">
        <f>+vanpror.!J42</f>
        <v>0</v>
      </c>
      <c r="L100" s="16">
        <f>+vanpror.!L42</f>
        <v>55</v>
      </c>
      <c r="M100" s="16">
        <f t="shared" si="29"/>
        <v>-55</v>
      </c>
    </row>
    <row r="101" spans="1:13" x14ac:dyDescent="0.25">
      <c r="A101" s="22" t="s">
        <v>124</v>
      </c>
      <c r="B101" s="20" t="s">
        <v>66</v>
      </c>
      <c r="C101" s="20" t="s">
        <v>67</v>
      </c>
      <c r="D101" s="16">
        <f>+vanpror.!D43</f>
        <v>0</v>
      </c>
      <c r="E101" s="16">
        <f>+vanpror.!E43</f>
        <v>0</v>
      </c>
      <c r="F101" s="16">
        <f>+vanpror.!F43</f>
        <v>0</v>
      </c>
      <c r="G101" s="16">
        <f>+vanpror.!G43</f>
        <v>0</v>
      </c>
      <c r="H101" s="16">
        <f>+vanpror.!H43</f>
        <v>0</v>
      </c>
      <c r="I101" s="16">
        <f>+vanpror.!I43</f>
        <v>0</v>
      </c>
      <c r="J101" s="16">
        <f>+vanpror.!J43</f>
        <v>0</v>
      </c>
      <c r="L101" s="16">
        <f>+vanpror.!L43</f>
        <v>0</v>
      </c>
      <c r="M101" s="16">
        <f t="shared" si="29"/>
        <v>0</v>
      </c>
    </row>
    <row r="102" spans="1:13" x14ac:dyDescent="0.25">
      <c r="A102" s="22" t="s">
        <v>124</v>
      </c>
      <c r="B102" s="20" t="s">
        <v>72</v>
      </c>
      <c r="C102" s="20" t="s">
        <v>73</v>
      </c>
      <c r="D102" s="16">
        <f>+vanpror.!D44</f>
        <v>0</v>
      </c>
      <c r="E102" s="16">
        <f>+vanpror.!E44</f>
        <v>0</v>
      </c>
      <c r="F102" s="16">
        <f>+vanpror.!F44</f>
        <v>0</v>
      </c>
      <c r="G102" s="16">
        <f>+vanpror.!G44</f>
        <v>0</v>
      </c>
      <c r="H102" s="16">
        <f>+vanpror.!H44</f>
        <v>0</v>
      </c>
      <c r="I102" s="16">
        <f>+vanpror.!I44</f>
        <v>0</v>
      </c>
      <c r="J102" s="16">
        <f>+vanpror.!J44</f>
        <v>0</v>
      </c>
      <c r="L102" s="16">
        <f>+vanpror.!L44</f>
        <v>0</v>
      </c>
      <c r="M102" s="16">
        <f t="shared" si="29"/>
        <v>0</v>
      </c>
    </row>
    <row r="103" spans="1:13" x14ac:dyDescent="0.25">
      <c r="A103" s="22" t="s">
        <v>124</v>
      </c>
      <c r="B103" s="20" t="s">
        <v>255</v>
      </c>
      <c r="C103" s="20" t="s">
        <v>200</v>
      </c>
      <c r="D103" s="16">
        <f>+vanpror.!D45</f>
        <v>0</v>
      </c>
      <c r="E103" s="16">
        <f>+vanpror.!E45</f>
        <v>0</v>
      </c>
      <c r="F103" s="16">
        <f>+vanpror.!F45</f>
        <v>0</v>
      </c>
      <c r="G103" s="16">
        <f>+vanpror.!G45</f>
        <v>0</v>
      </c>
      <c r="H103" s="16">
        <f>+vanpror.!H45</f>
        <v>0</v>
      </c>
      <c r="I103" s="16">
        <f>+vanpror.!I45</f>
        <v>0</v>
      </c>
      <c r="J103" s="16">
        <f>+vanpror.!J45</f>
        <v>0</v>
      </c>
      <c r="L103" s="16">
        <f>+vanpror.!L45</f>
        <v>0</v>
      </c>
      <c r="M103" s="16">
        <f t="shared" si="29"/>
        <v>0</v>
      </c>
    </row>
    <row r="104" spans="1:13" x14ac:dyDescent="0.25">
      <c r="A104" s="22" t="s">
        <v>124</v>
      </c>
      <c r="B104" s="20" t="s">
        <v>82</v>
      </c>
      <c r="C104" s="20" t="s">
        <v>83</v>
      </c>
      <c r="D104" s="16">
        <f>+vanpror.!D46</f>
        <v>22000</v>
      </c>
      <c r="E104" s="16">
        <f>+vanpror.!E46</f>
        <v>4390</v>
      </c>
      <c r="F104" s="16">
        <f>+vanpror.!F46</f>
        <v>26390</v>
      </c>
      <c r="G104" s="16">
        <f>+vanpror.!G46</f>
        <v>0</v>
      </c>
      <c r="H104" s="16">
        <f>+vanpror.!H46</f>
        <v>26390</v>
      </c>
      <c r="I104" s="16">
        <f>+vanpror.!I46</f>
        <v>0</v>
      </c>
      <c r="J104" s="16">
        <f>+vanpror.!J46</f>
        <v>26390</v>
      </c>
      <c r="L104" s="16">
        <f>+vanpror.!L46</f>
        <v>6078.68</v>
      </c>
      <c r="M104" s="16">
        <f t="shared" si="29"/>
        <v>20311.32</v>
      </c>
    </row>
    <row r="105" spans="1:13" x14ac:dyDescent="0.25">
      <c r="A105" s="22" t="s">
        <v>124</v>
      </c>
      <c r="B105" s="98">
        <v>38129</v>
      </c>
      <c r="C105" s="99" t="s">
        <v>262</v>
      </c>
      <c r="D105" s="16">
        <f>+vanpror.!D47</f>
        <v>0</v>
      </c>
      <c r="E105" s="16">
        <f>+vanpror.!E47</f>
        <v>1777</v>
      </c>
      <c r="F105" s="16">
        <f>+vanpror.!F47</f>
        <v>1777</v>
      </c>
      <c r="G105" s="16">
        <f>+vanpror.!G47</f>
        <v>0</v>
      </c>
      <c r="H105" s="16">
        <f>+vanpror.!H47</f>
        <v>1777</v>
      </c>
      <c r="I105" s="16">
        <f>+vanpror.!I47</f>
        <v>0</v>
      </c>
      <c r="J105" s="16">
        <f>+vanpror.!J47</f>
        <v>1777</v>
      </c>
      <c r="L105" s="16">
        <f>+vanpror.!L47</f>
        <v>0</v>
      </c>
      <c r="M105" s="16">
        <f t="shared" si="29"/>
        <v>1777</v>
      </c>
    </row>
    <row r="106" spans="1:13" x14ac:dyDescent="0.25">
      <c r="A106" s="22" t="s">
        <v>124</v>
      </c>
      <c r="B106" s="20" t="s">
        <v>114</v>
      </c>
      <c r="C106" s="20" t="s">
        <v>115</v>
      </c>
      <c r="D106" s="16">
        <f>+vanpror.!D48</f>
        <v>0</v>
      </c>
      <c r="E106" s="16">
        <f>+vanpror.!E48</f>
        <v>0</v>
      </c>
      <c r="F106" s="16">
        <f>+vanpror.!F48</f>
        <v>0</v>
      </c>
      <c r="G106" s="16">
        <f>+vanpror.!G48</f>
        <v>0</v>
      </c>
      <c r="H106" s="16">
        <f>+vanpror.!H48</f>
        <v>0</v>
      </c>
      <c r="I106" s="16">
        <f>+vanpror.!I48</f>
        <v>0</v>
      </c>
      <c r="J106" s="16">
        <f>+vanpror.!J48</f>
        <v>0</v>
      </c>
      <c r="L106" s="16">
        <f>+vanpror.!L48</f>
        <v>0</v>
      </c>
      <c r="M106" s="16">
        <f t="shared" si="29"/>
        <v>0</v>
      </c>
    </row>
    <row r="107" spans="1:13" x14ac:dyDescent="0.25">
      <c r="A107" s="22" t="s">
        <v>124</v>
      </c>
      <c r="B107" s="21">
        <v>42231</v>
      </c>
      <c r="C107" s="20" t="s">
        <v>218</v>
      </c>
      <c r="D107" s="16">
        <f>+vanpror.!D49</f>
        <v>0</v>
      </c>
      <c r="E107" s="16">
        <f>+vanpror.!E49</f>
        <v>0</v>
      </c>
      <c r="F107" s="16">
        <f>+vanpror.!F49</f>
        <v>0</v>
      </c>
      <c r="G107" s="16">
        <f>+vanpror.!G49</f>
        <v>0</v>
      </c>
      <c r="H107" s="16">
        <f>+vanpror.!H49</f>
        <v>0</v>
      </c>
      <c r="I107" s="16">
        <f>+vanpror.!I49</f>
        <v>0</v>
      </c>
      <c r="J107" s="16">
        <f>+vanpror.!J49</f>
        <v>0</v>
      </c>
      <c r="L107" s="16">
        <f>+vanpror.!L49</f>
        <v>0</v>
      </c>
      <c r="M107" s="16">
        <f t="shared" si="29"/>
        <v>0</v>
      </c>
    </row>
    <row r="108" spans="1:13" x14ac:dyDescent="0.25">
      <c r="A108" s="22" t="s">
        <v>124</v>
      </c>
      <c r="B108" s="21" t="s">
        <v>296</v>
      </c>
      <c r="C108" s="20" t="s">
        <v>297</v>
      </c>
      <c r="D108" s="16">
        <f>+vanpror.!D50</f>
        <v>0</v>
      </c>
      <c r="E108" s="16">
        <f>+vanpror.!E50</f>
        <v>0</v>
      </c>
      <c r="F108" s="16">
        <f>+vanpror.!F50</f>
        <v>0</v>
      </c>
      <c r="G108" s="16">
        <f>+vanpror.!G50</f>
        <v>0</v>
      </c>
      <c r="H108" s="16">
        <f>+vanpror.!H50</f>
        <v>0</v>
      </c>
      <c r="I108" s="16">
        <f>+vanpror.!I50</f>
        <v>0</v>
      </c>
      <c r="J108" s="16">
        <f>+vanpror.!J50</f>
        <v>0</v>
      </c>
      <c r="L108" s="16">
        <f>+vanpror.!L50</f>
        <v>1924.48</v>
      </c>
      <c r="M108" s="16">
        <f t="shared" si="29"/>
        <v>-1924.48</v>
      </c>
    </row>
    <row r="109" spans="1:13" x14ac:dyDescent="0.25">
      <c r="A109" s="22" t="s">
        <v>124</v>
      </c>
      <c r="B109" s="21" t="s">
        <v>272</v>
      </c>
      <c r="C109" s="20" t="s">
        <v>273</v>
      </c>
      <c r="D109" s="16">
        <f>+vanpror.!D51</f>
        <v>0</v>
      </c>
      <c r="E109" s="16">
        <f>+vanpror.!E51</f>
        <v>0</v>
      </c>
      <c r="F109" s="16">
        <f>+vanpror.!F51</f>
        <v>0</v>
      </c>
      <c r="G109" s="16">
        <f>+vanpror.!G51</f>
        <v>0</v>
      </c>
      <c r="H109" s="16">
        <f>+vanpror.!H51</f>
        <v>0</v>
      </c>
      <c r="I109" s="16">
        <f>+vanpror.!I51</f>
        <v>0</v>
      </c>
      <c r="J109" s="16">
        <f>+vanpror.!J51</f>
        <v>0</v>
      </c>
      <c r="L109" s="16">
        <f>+vanpror.!L51</f>
        <v>0</v>
      </c>
      <c r="M109" s="16">
        <f t="shared" si="29"/>
        <v>0</v>
      </c>
    </row>
    <row r="110" spans="1:13" x14ac:dyDescent="0.25">
      <c r="A110" s="22" t="s">
        <v>124</v>
      </c>
      <c r="B110" s="20" t="s">
        <v>165</v>
      </c>
      <c r="C110" s="20" t="s">
        <v>166</v>
      </c>
      <c r="D110" s="16">
        <f>+vanpror.!D52</f>
        <v>3710</v>
      </c>
      <c r="E110" s="16">
        <f>+vanpror.!E52</f>
        <v>0</v>
      </c>
      <c r="F110" s="16">
        <f>+vanpror.!F52</f>
        <v>3710</v>
      </c>
      <c r="G110" s="16">
        <f>+vanpror.!G51</f>
        <v>0</v>
      </c>
      <c r="H110" s="16">
        <f>+vanpror.!H51</f>
        <v>0</v>
      </c>
      <c r="I110" s="16">
        <f>+vanpror.!I51</f>
        <v>0</v>
      </c>
      <c r="J110" s="16">
        <f>+vanpror.!J51</f>
        <v>0</v>
      </c>
      <c r="L110" s="16">
        <f>+vanpror.!L52</f>
        <v>0</v>
      </c>
      <c r="M110" s="16">
        <f t="shared" si="29"/>
        <v>3710</v>
      </c>
    </row>
    <row r="111" spans="1:13" x14ac:dyDescent="0.25">
      <c r="A111" s="22" t="s">
        <v>124</v>
      </c>
      <c r="B111" s="21">
        <v>42231</v>
      </c>
      <c r="C111" s="20" t="s">
        <v>218</v>
      </c>
      <c r="D111" s="16">
        <f>+vanpror.!D53</f>
        <v>0</v>
      </c>
      <c r="E111" s="16">
        <f>+vanpror.!E53</f>
        <v>0</v>
      </c>
      <c r="F111" s="16">
        <f>+vanpror.!F53</f>
        <v>0</v>
      </c>
      <c r="G111" s="16">
        <f>+vanpror.!G52</f>
        <v>0</v>
      </c>
      <c r="H111" s="16">
        <f>+vanpror.!H52</f>
        <v>3710</v>
      </c>
      <c r="I111" s="16">
        <f>+vanpror.!I52</f>
        <v>0</v>
      </c>
      <c r="J111" s="16">
        <f>+vanpror.!J52</f>
        <v>3710</v>
      </c>
      <c r="L111" s="16">
        <f>+vanpror.!L53</f>
        <v>0</v>
      </c>
      <c r="M111" s="16">
        <f t="shared" si="29"/>
        <v>0</v>
      </c>
    </row>
    <row r="112" spans="1:13" x14ac:dyDescent="0.25">
      <c r="A112" s="22">
        <v>55</v>
      </c>
      <c r="B112" s="20" t="s">
        <v>116</v>
      </c>
      <c r="C112" s="20" t="s">
        <v>117</v>
      </c>
      <c r="D112" s="16">
        <f>+vanpror.!D54</f>
        <v>800</v>
      </c>
      <c r="E112" s="16">
        <f>+vanpror.!E54</f>
        <v>0</v>
      </c>
      <c r="F112" s="16">
        <f>+vanpror.!F54</f>
        <v>800</v>
      </c>
      <c r="G112" s="16">
        <f>+vanpror.!G54</f>
        <v>0</v>
      </c>
      <c r="H112" s="16">
        <f>+vanpror.!H54</f>
        <v>800</v>
      </c>
      <c r="I112" s="16">
        <f>+vanpror.!I54</f>
        <v>0</v>
      </c>
      <c r="J112" s="16">
        <f>+vanpror.!J54</f>
        <v>800</v>
      </c>
      <c r="L112" s="16">
        <f>+vanpror.!L54</f>
        <v>87.81</v>
      </c>
      <c r="M112" s="16">
        <f t="shared" si="28"/>
        <v>712.19</v>
      </c>
    </row>
    <row r="113" spans="1:13" s="3" customFormat="1" x14ac:dyDescent="0.25">
      <c r="A113" s="23">
        <v>29</v>
      </c>
      <c r="B113" s="24"/>
      <c r="C113" s="24" t="s">
        <v>188</v>
      </c>
      <c r="D113" s="31">
        <f>SUM(D114:D131)</f>
        <v>0</v>
      </c>
      <c r="E113" s="31">
        <f t="shared" ref="E113:F113" si="30">SUM(E114:E131)</f>
        <v>15145</v>
      </c>
      <c r="F113" s="31">
        <f t="shared" si="30"/>
        <v>15145</v>
      </c>
      <c r="G113" s="31">
        <f t="shared" ref="G113:J113" si="31">SUM(G115:G130)</f>
        <v>0</v>
      </c>
      <c r="H113" s="31">
        <f t="shared" si="31"/>
        <v>2254</v>
      </c>
      <c r="I113" s="31">
        <f t="shared" si="31"/>
        <v>0</v>
      </c>
      <c r="J113" s="31">
        <f t="shared" si="31"/>
        <v>2254</v>
      </c>
      <c r="L113" s="31">
        <f t="shared" ref="L113:M113" si="32">SUM(L114:L131)</f>
        <v>5576.0700000000006</v>
      </c>
      <c r="M113" s="31">
        <f t="shared" si="32"/>
        <v>9568.93</v>
      </c>
    </row>
    <row r="114" spans="1:13" s="3" customFormat="1" x14ac:dyDescent="0.25">
      <c r="A114" s="22">
        <v>29</v>
      </c>
      <c r="B114" s="51" t="s">
        <v>86</v>
      </c>
      <c r="C114" s="51" t="s">
        <v>87</v>
      </c>
      <c r="D114" s="16">
        <f>+vanpror.!D56</f>
        <v>0</v>
      </c>
      <c r="E114" s="16">
        <f>+vanpror.!E56</f>
        <v>12625</v>
      </c>
      <c r="F114" s="16">
        <f>+vanpror.!F56</f>
        <v>12625</v>
      </c>
      <c r="G114" s="16">
        <f>+vanpror.!G56</f>
        <v>0</v>
      </c>
      <c r="H114" s="16">
        <f>+vanpror.!H56</f>
        <v>0</v>
      </c>
      <c r="I114" s="16">
        <f>+vanpror.!I56</f>
        <v>0</v>
      </c>
      <c r="J114" s="16">
        <f>+vanpror.!J56</f>
        <v>0</v>
      </c>
      <c r="L114" s="16">
        <f>+vanpror.!L56</f>
        <v>4545.3900000000003</v>
      </c>
      <c r="M114" s="16">
        <f t="shared" ref="M114:M115" si="33">+F114-L114</f>
        <v>8079.61</v>
      </c>
    </row>
    <row r="115" spans="1:13" x14ac:dyDescent="0.25">
      <c r="A115" s="22">
        <v>29</v>
      </c>
      <c r="B115" s="51" t="s">
        <v>96</v>
      </c>
      <c r="C115" s="51" t="s">
        <v>212</v>
      </c>
      <c r="D115" s="16">
        <f>+vanpror.!D57</f>
        <v>0</v>
      </c>
      <c r="E115" s="16">
        <f>+vanpror.!E57</f>
        <v>0</v>
      </c>
      <c r="F115" s="16">
        <f>+vanpror.!F57</f>
        <v>0</v>
      </c>
      <c r="G115" s="16">
        <f>+vanpror.!G57</f>
        <v>0</v>
      </c>
      <c r="H115" s="16">
        <f>+vanpror.!H57</f>
        <v>0</v>
      </c>
      <c r="I115" s="16">
        <f>+vanpror.!I57</f>
        <v>0</v>
      </c>
      <c r="J115" s="16">
        <f>+vanpror.!J57</f>
        <v>0</v>
      </c>
      <c r="L115" s="16">
        <f>+vanpror.!L57</f>
        <v>750</v>
      </c>
      <c r="M115" s="16">
        <f t="shared" si="33"/>
        <v>-750</v>
      </c>
    </row>
    <row r="116" spans="1:13" x14ac:dyDescent="0.25">
      <c r="A116" s="22">
        <v>29</v>
      </c>
      <c r="B116" s="51" t="s">
        <v>152</v>
      </c>
      <c r="C116" s="51" t="s">
        <v>254</v>
      </c>
      <c r="D116" s="16">
        <f>+vanpror.!D58</f>
        <v>0</v>
      </c>
      <c r="E116" s="16">
        <f>+vanpror.!E58</f>
        <v>0</v>
      </c>
      <c r="F116" s="16">
        <f>+vanpror.!F58</f>
        <v>0</v>
      </c>
      <c r="G116" s="16">
        <f>+vanpror.!G58</f>
        <v>0</v>
      </c>
      <c r="H116" s="16">
        <f>+vanpror.!H58</f>
        <v>0</v>
      </c>
      <c r="I116" s="16">
        <f>+vanpror.!I58</f>
        <v>0</v>
      </c>
      <c r="J116" s="16">
        <f>+vanpror.!J58</f>
        <v>0</v>
      </c>
      <c r="L116" s="16">
        <f>+vanpror.!L58</f>
        <v>0</v>
      </c>
      <c r="M116" s="16">
        <f t="shared" ref="M116:M130" si="34">+F116-L116</f>
        <v>0</v>
      </c>
    </row>
    <row r="117" spans="1:13" x14ac:dyDescent="0.25">
      <c r="A117" s="22">
        <v>29</v>
      </c>
      <c r="B117" s="51" t="s">
        <v>8</v>
      </c>
      <c r="C117" s="51" t="s">
        <v>9</v>
      </c>
      <c r="D117" s="16">
        <f>+vanpror.!D59</f>
        <v>0</v>
      </c>
      <c r="E117" s="16">
        <f>+vanpror.!E59</f>
        <v>150</v>
      </c>
      <c r="F117" s="16">
        <f>+vanpror.!F59</f>
        <v>150</v>
      </c>
      <c r="G117" s="16">
        <f>+vanpror.!G59</f>
        <v>0</v>
      </c>
      <c r="H117" s="16">
        <f>+vanpror.!H59</f>
        <v>150</v>
      </c>
      <c r="I117" s="16">
        <f>+vanpror.!I59</f>
        <v>0</v>
      </c>
      <c r="J117" s="16">
        <f>+vanpror.!J59</f>
        <v>150</v>
      </c>
      <c r="L117" s="16">
        <f>+vanpror.!L59</f>
        <v>0</v>
      </c>
      <c r="M117" s="16">
        <f t="shared" si="34"/>
        <v>150</v>
      </c>
    </row>
    <row r="118" spans="1:13" x14ac:dyDescent="0.25">
      <c r="A118" s="22">
        <v>29</v>
      </c>
      <c r="B118" s="51" t="s">
        <v>10</v>
      </c>
      <c r="C118" s="51" t="s">
        <v>213</v>
      </c>
      <c r="D118" s="16">
        <f>+vanpror.!D60</f>
        <v>0</v>
      </c>
      <c r="E118" s="16">
        <f>+vanpror.!E60</f>
        <v>0</v>
      </c>
      <c r="F118" s="16">
        <f>+vanpror.!F60</f>
        <v>0</v>
      </c>
      <c r="G118" s="16">
        <f>+vanpror.!G60</f>
        <v>0</v>
      </c>
      <c r="H118" s="16">
        <f>+vanpror.!H60</f>
        <v>0</v>
      </c>
      <c r="I118" s="16">
        <f>+vanpror.!I60</f>
        <v>0</v>
      </c>
      <c r="J118" s="16">
        <f>+vanpror.!J60</f>
        <v>0</v>
      </c>
      <c r="L118" s="16">
        <f>+vanpror.!L60</f>
        <v>0</v>
      </c>
      <c r="M118" s="16">
        <f t="shared" si="34"/>
        <v>0</v>
      </c>
    </row>
    <row r="119" spans="1:13" x14ac:dyDescent="0.25">
      <c r="A119" s="22">
        <v>29</v>
      </c>
      <c r="B119" s="51" t="s">
        <v>12</v>
      </c>
      <c r="C119" s="51" t="s">
        <v>214</v>
      </c>
      <c r="D119" s="16">
        <f>+vanpror.!D61</f>
        <v>0</v>
      </c>
      <c r="E119" s="16">
        <f>+vanpror.!E61</f>
        <v>0</v>
      </c>
      <c r="F119" s="16">
        <f>+vanpror.!F61</f>
        <v>0</v>
      </c>
      <c r="G119" s="16">
        <f>+vanpror.!G61</f>
        <v>0</v>
      </c>
      <c r="H119" s="16">
        <f>+vanpror.!H61</f>
        <v>0</v>
      </c>
      <c r="I119" s="16">
        <f>+vanpror.!I61</f>
        <v>0</v>
      </c>
      <c r="J119" s="16">
        <f>+vanpror.!J61</f>
        <v>0</v>
      </c>
      <c r="L119" s="16">
        <f>+vanpror.!L61</f>
        <v>0</v>
      </c>
      <c r="M119" s="16">
        <f t="shared" si="34"/>
        <v>0</v>
      </c>
    </row>
    <row r="120" spans="1:13" x14ac:dyDescent="0.25">
      <c r="A120" s="22">
        <v>29</v>
      </c>
      <c r="B120" s="51" t="s">
        <v>98</v>
      </c>
      <c r="C120" s="51" t="s">
        <v>99</v>
      </c>
      <c r="D120" s="16">
        <f>+vanpror.!D62</f>
        <v>0</v>
      </c>
      <c r="E120" s="16">
        <f>+vanpror.!E62</f>
        <v>213</v>
      </c>
      <c r="F120" s="16">
        <f>+vanpror.!F62</f>
        <v>213</v>
      </c>
      <c r="G120" s="16">
        <f>+vanpror.!G62</f>
        <v>0</v>
      </c>
      <c r="H120" s="16">
        <f>+vanpror.!H62</f>
        <v>0</v>
      </c>
      <c r="I120" s="16">
        <f>+vanpror.!I62</f>
        <v>0</v>
      </c>
      <c r="J120" s="16">
        <f>+vanpror.!J62</f>
        <v>0</v>
      </c>
      <c r="L120" s="16">
        <f>+vanpror.!L62</f>
        <v>159.27000000000001</v>
      </c>
      <c r="M120" s="16">
        <f t="shared" ref="M120" si="35">+F120-L120</f>
        <v>53.72999999999999</v>
      </c>
    </row>
    <row r="121" spans="1:13" x14ac:dyDescent="0.25">
      <c r="A121" s="22">
        <v>29</v>
      </c>
      <c r="B121" s="51" t="s">
        <v>14</v>
      </c>
      <c r="C121" s="51" t="s">
        <v>15</v>
      </c>
      <c r="D121" s="16">
        <f>+vanpror.!D63</f>
        <v>0</v>
      </c>
      <c r="E121" s="16">
        <f>+vanpror.!E63</f>
        <v>0</v>
      </c>
      <c r="F121" s="16">
        <f>+vanpror.!F63</f>
        <v>0</v>
      </c>
      <c r="G121" s="16">
        <f>+vanpror.!G63</f>
        <v>0</v>
      </c>
      <c r="H121" s="16">
        <f>+vanpror.!H63</f>
        <v>0</v>
      </c>
      <c r="I121" s="16">
        <f>+vanpror.!I63</f>
        <v>0</v>
      </c>
      <c r="J121" s="16">
        <f>+vanpror.!J63</f>
        <v>0</v>
      </c>
      <c r="L121" s="16">
        <f>+vanpror.!L63</f>
        <v>0</v>
      </c>
      <c r="M121" s="16">
        <f t="shared" si="34"/>
        <v>0</v>
      </c>
    </row>
    <row r="122" spans="1:13" x14ac:dyDescent="0.25">
      <c r="A122" s="22">
        <v>29</v>
      </c>
      <c r="B122" s="20" t="s">
        <v>16</v>
      </c>
      <c r="C122" s="20" t="s">
        <v>17</v>
      </c>
      <c r="D122" s="16">
        <f>+vanpror.!D64</f>
        <v>0</v>
      </c>
      <c r="E122" s="16">
        <f>+vanpror.!E64</f>
        <v>1384</v>
      </c>
      <c r="F122" s="16">
        <f>+vanpror.!F64</f>
        <v>1384</v>
      </c>
      <c r="G122" s="16">
        <f>+vanpror.!G64</f>
        <v>0</v>
      </c>
      <c r="H122" s="16">
        <f>+vanpror.!H64</f>
        <v>1384</v>
      </c>
      <c r="I122" s="16">
        <f>+vanpror.!I64</f>
        <v>0</v>
      </c>
      <c r="J122" s="16">
        <f>+vanpror.!J64</f>
        <v>1384</v>
      </c>
      <c r="L122" s="16">
        <f>+vanpror.!L64</f>
        <v>69.25</v>
      </c>
      <c r="M122" s="16">
        <f t="shared" si="34"/>
        <v>1314.75</v>
      </c>
    </row>
    <row r="123" spans="1:13" ht="15.75" customHeight="1" x14ac:dyDescent="0.25">
      <c r="A123" s="22">
        <v>29</v>
      </c>
      <c r="B123" s="20" t="s">
        <v>24</v>
      </c>
      <c r="C123" s="20" t="s">
        <v>25</v>
      </c>
      <c r="D123" s="16">
        <f>+vanpror.!D65</f>
        <v>0</v>
      </c>
      <c r="E123" s="16">
        <f>+vanpror.!E65</f>
        <v>720</v>
      </c>
      <c r="F123" s="16">
        <f>+vanpror.!F65</f>
        <v>720</v>
      </c>
      <c r="G123" s="16">
        <f>+vanpror.!G65</f>
        <v>0</v>
      </c>
      <c r="H123" s="16">
        <f>+vanpror.!H65</f>
        <v>720</v>
      </c>
      <c r="I123" s="16">
        <f>+vanpror.!I65</f>
        <v>0</v>
      </c>
      <c r="J123" s="16">
        <f>+vanpror.!J65</f>
        <v>720</v>
      </c>
      <c r="L123" s="16">
        <f>+vanpror.!L65</f>
        <v>0</v>
      </c>
      <c r="M123" s="16">
        <f t="shared" si="34"/>
        <v>720</v>
      </c>
    </row>
    <row r="124" spans="1:13" x14ac:dyDescent="0.25">
      <c r="A124" s="22">
        <v>29</v>
      </c>
      <c r="B124" s="20" t="s">
        <v>108</v>
      </c>
      <c r="C124" s="20" t="s">
        <v>219</v>
      </c>
      <c r="D124" s="16">
        <f>+vanpror.!D66</f>
        <v>0</v>
      </c>
      <c r="E124" s="16">
        <f>+vanpror.!E66</f>
        <v>0</v>
      </c>
      <c r="F124" s="16">
        <f>+vanpror.!F66</f>
        <v>0</v>
      </c>
      <c r="G124" s="16">
        <f>+vanpror.!G66</f>
        <v>0</v>
      </c>
      <c r="H124" s="110">
        <f>+vanpror.!H66</f>
        <v>0</v>
      </c>
      <c r="I124" s="16">
        <f>+vanpror.!I66</f>
        <v>0</v>
      </c>
      <c r="J124" s="16">
        <f>+vanpror.!J66</f>
        <v>0</v>
      </c>
      <c r="L124" s="16">
        <f>+vanpror.!L66</f>
        <v>0</v>
      </c>
      <c r="M124" s="16">
        <f t="shared" si="34"/>
        <v>0</v>
      </c>
    </row>
    <row r="125" spans="1:13" x14ac:dyDescent="0.25">
      <c r="A125" s="22">
        <v>29</v>
      </c>
      <c r="B125" s="20" t="s">
        <v>26</v>
      </c>
      <c r="C125" s="20" t="s">
        <v>27</v>
      </c>
      <c r="D125" s="16">
        <f>+vanpror.!D67</f>
        <v>0</v>
      </c>
      <c r="E125" s="16">
        <f>+vanpror.!E67</f>
        <v>0</v>
      </c>
      <c r="F125" s="16">
        <f>+vanpror.!F67</f>
        <v>0</v>
      </c>
      <c r="G125" s="16">
        <f>+vanpror.!G67</f>
        <v>0</v>
      </c>
      <c r="H125" s="111">
        <f>+vanpror.!H67</f>
        <v>0</v>
      </c>
      <c r="I125" s="16">
        <f>+vanpror.!I67</f>
        <v>0</v>
      </c>
      <c r="J125" s="16">
        <f>+vanpror.!J67</f>
        <v>0</v>
      </c>
      <c r="L125" s="16">
        <f>+vanpror.!L67</f>
        <v>0</v>
      </c>
      <c r="M125" s="16">
        <f t="shared" si="34"/>
        <v>0</v>
      </c>
    </row>
    <row r="126" spans="1:13" x14ac:dyDescent="0.25">
      <c r="A126" s="22">
        <v>29</v>
      </c>
      <c r="B126" s="20" t="s">
        <v>34</v>
      </c>
      <c r="C126" s="115" t="s">
        <v>35</v>
      </c>
      <c r="D126" s="16">
        <f>+vanpror.!D68</f>
        <v>0</v>
      </c>
      <c r="E126" s="16">
        <f>+vanpror.!E68</f>
        <v>0</v>
      </c>
      <c r="F126" s="16">
        <f>+vanpror.!F68</f>
        <v>0</v>
      </c>
      <c r="G126" s="16">
        <f>+vanpror.!G68</f>
        <v>0</v>
      </c>
      <c r="H126" s="111">
        <f>+vanpror.!H68</f>
        <v>0</v>
      </c>
      <c r="I126" s="16">
        <f>+vanpror.!I68</f>
        <v>0</v>
      </c>
      <c r="J126" s="16">
        <f>+vanpror.!J68</f>
        <v>0</v>
      </c>
      <c r="L126" s="16">
        <f>+vanpror.!L68</f>
        <v>0</v>
      </c>
      <c r="M126" s="16">
        <f t="shared" si="34"/>
        <v>0</v>
      </c>
    </row>
    <row r="127" spans="1:13" x14ac:dyDescent="0.25">
      <c r="A127" s="22">
        <v>29</v>
      </c>
      <c r="B127" s="20" t="s">
        <v>215</v>
      </c>
      <c r="C127" s="115" t="s">
        <v>216</v>
      </c>
      <c r="D127" s="16">
        <f>+vanpror.!D69</f>
        <v>0</v>
      </c>
      <c r="E127" s="16">
        <f>+vanpror.!E69</f>
        <v>0</v>
      </c>
      <c r="F127" s="16">
        <f>+vanpror.!F69</f>
        <v>0</v>
      </c>
      <c r="G127" s="16">
        <f>+vanpror.!G69</f>
        <v>0</v>
      </c>
      <c r="H127" s="111">
        <f>+vanpror.!H69</f>
        <v>0</v>
      </c>
      <c r="I127" s="16">
        <f>+vanpror.!I69</f>
        <v>0</v>
      </c>
      <c r="J127" s="16">
        <f>+vanpror.!J69</f>
        <v>0</v>
      </c>
      <c r="L127" s="16">
        <f>+vanpror.!L69</f>
        <v>0</v>
      </c>
      <c r="M127" s="16">
        <f t="shared" si="34"/>
        <v>0</v>
      </c>
    </row>
    <row r="128" spans="1:13" x14ac:dyDescent="0.25">
      <c r="A128" s="22">
        <v>29</v>
      </c>
      <c r="B128" s="20" t="s">
        <v>54</v>
      </c>
      <c r="C128" s="115" t="s">
        <v>55</v>
      </c>
      <c r="D128" s="16">
        <f>+vanpror.!D70</f>
        <v>0</v>
      </c>
      <c r="E128" s="16">
        <f>+vanpror.!E70</f>
        <v>0</v>
      </c>
      <c r="F128" s="16">
        <f>+vanpror.!F70</f>
        <v>0</v>
      </c>
      <c r="G128" s="16">
        <f>+vanpror.!G70</f>
        <v>0</v>
      </c>
      <c r="H128" s="111">
        <f>+vanpror.!H70</f>
        <v>0</v>
      </c>
      <c r="I128" s="16">
        <f>+vanpror.!I70</f>
        <v>0</v>
      </c>
      <c r="J128" s="16">
        <f>+vanpror.!J70</f>
        <v>0</v>
      </c>
      <c r="L128" s="16">
        <f>+vanpror.!L70</f>
        <v>0</v>
      </c>
      <c r="M128" s="16">
        <f t="shared" si="34"/>
        <v>0</v>
      </c>
    </row>
    <row r="129" spans="1:13" x14ac:dyDescent="0.25">
      <c r="A129" s="22">
        <v>29</v>
      </c>
      <c r="B129" s="20" t="s">
        <v>148</v>
      </c>
      <c r="C129" s="115" t="s">
        <v>220</v>
      </c>
      <c r="D129" s="16">
        <f>+vanpror.!D71</f>
        <v>0</v>
      </c>
      <c r="E129" s="16">
        <f>+vanpror.!E71</f>
        <v>0</v>
      </c>
      <c r="F129" s="16">
        <f>+vanpror.!F71</f>
        <v>0</v>
      </c>
      <c r="G129" s="16">
        <f>+vanpror.!G71</f>
        <v>0</v>
      </c>
      <c r="H129" s="111">
        <f>+vanpror.!H71</f>
        <v>0</v>
      </c>
      <c r="I129" s="16">
        <f>+vanpror.!I71</f>
        <v>0</v>
      </c>
      <c r="J129" s="16">
        <f>+vanpror.!J71</f>
        <v>0</v>
      </c>
      <c r="L129" s="16">
        <f>+vanpror.!L71</f>
        <v>0</v>
      </c>
      <c r="M129" s="16">
        <f t="shared" si="34"/>
        <v>0</v>
      </c>
    </row>
    <row r="130" spans="1:13" x14ac:dyDescent="0.25">
      <c r="A130" s="124">
        <v>29</v>
      </c>
      <c r="B130" s="125" t="s">
        <v>62</v>
      </c>
      <c r="C130" s="126" t="s">
        <v>63</v>
      </c>
      <c r="D130" s="16">
        <f>+vanpror.!D72</f>
        <v>0</v>
      </c>
      <c r="E130" s="16">
        <f>+vanpror.!E72</f>
        <v>0</v>
      </c>
      <c r="F130" s="16">
        <f>+vanpror.!F72</f>
        <v>0</v>
      </c>
      <c r="G130" s="16">
        <f>+vanpror.!G72</f>
        <v>0</v>
      </c>
      <c r="H130" s="16">
        <f>+vanpror.!H72</f>
        <v>0</v>
      </c>
      <c r="I130" s="16">
        <f>+vanpror.!I72</f>
        <v>0</v>
      </c>
      <c r="J130" s="16">
        <f>+vanpror.!J72</f>
        <v>0</v>
      </c>
      <c r="L130" s="90">
        <f>+vanpror.!L72</f>
        <v>0</v>
      </c>
      <c r="M130" s="127">
        <f t="shared" si="34"/>
        <v>0</v>
      </c>
    </row>
    <row r="131" spans="1:13" x14ac:dyDescent="0.25">
      <c r="A131" s="124">
        <v>29</v>
      </c>
      <c r="B131" s="20" t="s">
        <v>116</v>
      </c>
      <c r="C131" s="20" t="s">
        <v>117</v>
      </c>
      <c r="D131" s="16">
        <f>+vanpror.!D73</f>
        <v>0</v>
      </c>
      <c r="E131" s="16">
        <f>+vanpror.!E73</f>
        <v>53</v>
      </c>
      <c r="F131" s="16">
        <f>+vanpror.!F73</f>
        <v>53</v>
      </c>
      <c r="G131" s="16">
        <f>+vanpror.!G73</f>
        <v>0</v>
      </c>
      <c r="H131" s="16">
        <f>+vanpror.!H73</f>
        <v>0</v>
      </c>
      <c r="I131" s="16">
        <f>+vanpror.!I73</f>
        <v>0</v>
      </c>
      <c r="J131" s="16">
        <f>+vanpror.!J73</f>
        <v>0</v>
      </c>
      <c r="L131" s="90">
        <f>+vanpror.!L73</f>
        <v>52.16</v>
      </c>
      <c r="M131" s="127">
        <f t="shared" ref="M131" si="36">+F131-L131</f>
        <v>0.84000000000000341</v>
      </c>
    </row>
    <row r="132" spans="1:13" x14ac:dyDescent="0.25">
      <c r="A132" s="130"/>
      <c r="B132" s="129">
        <v>1805509</v>
      </c>
      <c r="C132" s="133" t="s">
        <v>263</v>
      </c>
      <c r="D132" s="123">
        <f>SUM(D134:D138)</f>
        <v>740</v>
      </c>
      <c r="E132" s="123">
        <f t="shared" ref="E132:F132" si="37">SUM(E134:E138)</f>
        <v>630</v>
      </c>
      <c r="F132" s="123">
        <f t="shared" si="37"/>
        <v>1370</v>
      </c>
      <c r="G132" s="123">
        <f t="shared" ref="G132:J132" si="38">SUM(G134:G136)</f>
        <v>0</v>
      </c>
      <c r="H132" s="123">
        <f t="shared" si="38"/>
        <v>840</v>
      </c>
      <c r="I132" s="123">
        <f t="shared" si="38"/>
        <v>0</v>
      </c>
      <c r="J132" s="123">
        <f t="shared" si="38"/>
        <v>840</v>
      </c>
      <c r="L132" s="123">
        <f t="shared" ref="L132:M132" si="39">SUM(L134:L138)</f>
        <v>1369.08</v>
      </c>
      <c r="M132" s="123">
        <f t="shared" si="39"/>
        <v>0.92000000000001592</v>
      </c>
    </row>
    <row r="133" spans="1:13" s="8" customFormat="1" x14ac:dyDescent="0.25">
      <c r="A133" s="131" t="s">
        <v>124</v>
      </c>
      <c r="B133" s="136"/>
      <c r="C133" s="134" t="s">
        <v>156</v>
      </c>
      <c r="D133" s="128">
        <f>SUM(D134:D138)</f>
        <v>740</v>
      </c>
      <c r="E133" s="128">
        <f t="shared" ref="E133:F133" si="40">SUM(E134:E138)</f>
        <v>630</v>
      </c>
      <c r="F133" s="128">
        <f t="shared" si="40"/>
        <v>1370</v>
      </c>
      <c r="G133" s="128">
        <f t="shared" ref="G133:J133" si="41">SUM(G134:G136)</f>
        <v>0</v>
      </c>
      <c r="H133" s="128">
        <f t="shared" si="41"/>
        <v>840</v>
      </c>
      <c r="I133" s="128">
        <f t="shared" si="41"/>
        <v>0</v>
      </c>
      <c r="J133" s="151">
        <f t="shared" si="41"/>
        <v>840</v>
      </c>
      <c r="L133" s="151">
        <f t="shared" ref="L133:M133" si="42">SUM(L134:L138)</f>
        <v>1369.08</v>
      </c>
      <c r="M133" s="128">
        <f t="shared" si="42"/>
        <v>0.92000000000001592</v>
      </c>
    </row>
    <row r="134" spans="1:13" customFormat="1" x14ac:dyDescent="0.25">
      <c r="A134" s="115" t="s">
        <v>124</v>
      </c>
      <c r="B134" s="20" t="s">
        <v>108</v>
      </c>
      <c r="C134" s="135" t="s">
        <v>219</v>
      </c>
      <c r="D134" s="104">
        <f>+vanpror.!D76</f>
        <v>150</v>
      </c>
      <c r="E134" s="104">
        <f>+vanpror.!E76</f>
        <v>4</v>
      </c>
      <c r="F134" s="140">
        <f>+vanpror.!F76</f>
        <v>154</v>
      </c>
      <c r="G134" s="104">
        <f>+vanpror.!G76</f>
        <v>0</v>
      </c>
      <c r="H134" s="104">
        <f>+vanpror.!H76</f>
        <v>154</v>
      </c>
      <c r="I134" s="104">
        <f>+vanpror.!I76</f>
        <v>0</v>
      </c>
      <c r="J134" s="140">
        <f>+vanpror.!J76</f>
        <v>154</v>
      </c>
      <c r="L134" s="140">
        <f>+vanpror.!L76</f>
        <v>153.18</v>
      </c>
      <c r="M134" s="104">
        <f t="shared" ref="M134:M138" si="43">+F134-L134</f>
        <v>0.81999999999999318</v>
      </c>
    </row>
    <row r="135" spans="1:13" customFormat="1" x14ac:dyDescent="0.25">
      <c r="A135" s="115" t="s">
        <v>124</v>
      </c>
      <c r="B135" s="20" t="s">
        <v>42</v>
      </c>
      <c r="C135" s="135" t="s">
        <v>43</v>
      </c>
      <c r="D135" s="104">
        <f>+vanpror.!D77</f>
        <v>250</v>
      </c>
      <c r="E135" s="104">
        <f>+vanpror.!E77</f>
        <v>358</v>
      </c>
      <c r="F135" s="140">
        <f>+vanpror.!F77</f>
        <v>608</v>
      </c>
      <c r="G135" s="104">
        <f>+vanpror.!G77</f>
        <v>0</v>
      </c>
      <c r="H135" s="104">
        <f>+vanpror.!H77</f>
        <v>608</v>
      </c>
      <c r="I135" s="104">
        <f>+vanpror.!I77</f>
        <v>0</v>
      </c>
      <c r="J135" s="140">
        <f>+vanpror.!J77</f>
        <v>608</v>
      </c>
      <c r="L135" s="140">
        <f>+vanpror.!L77</f>
        <v>608</v>
      </c>
      <c r="M135" s="104">
        <f t="shared" si="43"/>
        <v>0</v>
      </c>
    </row>
    <row r="136" spans="1:13" customFormat="1" x14ac:dyDescent="0.25">
      <c r="A136" s="103" t="s">
        <v>124</v>
      </c>
      <c r="B136" s="99" t="s">
        <v>148</v>
      </c>
      <c r="C136" s="99" t="s">
        <v>220</v>
      </c>
      <c r="D136" s="104">
        <f>+vanpror.!D78</f>
        <v>0</v>
      </c>
      <c r="E136" s="104">
        <f>+vanpror.!E78</f>
        <v>78</v>
      </c>
      <c r="F136" s="140">
        <f>+vanpror.!F78</f>
        <v>78</v>
      </c>
      <c r="G136" s="104">
        <f>+vanpror.!G78</f>
        <v>0</v>
      </c>
      <c r="H136" s="104">
        <f>+vanpror.!H78</f>
        <v>78</v>
      </c>
      <c r="I136" s="104">
        <f>+vanpror.!I78</f>
        <v>0</v>
      </c>
      <c r="J136" s="140">
        <f>+vanpror.!J78</f>
        <v>78</v>
      </c>
      <c r="L136" s="140">
        <f>+vanpror.!L78</f>
        <v>78</v>
      </c>
      <c r="M136" s="104">
        <f t="shared" si="43"/>
        <v>0</v>
      </c>
    </row>
    <row r="137" spans="1:13" customFormat="1" x14ac:dyDescent="0.25">
      <c r="A137" s="103" t="s">
        <v>124</v>
      </c>
      <c r="B137" s="99" t="s">
        <v>62</v>
      </c>
      <c r="C137" s="99" t="s">
        <v>63</v>
      </c>
      <c r="D137" s="104">
        <f>+vanpror.!D79</f>
        <v>0</v>
      </c>
      <c r="E137" s="104">
        <f>+vanpror.!E79</f>
        <v>530</v>
      </c>
      <c r="F137" s="140">
        <f>+vanpror.!F79</f>
        <v>530</v>
      </c>
      <c r="G137" s="104">
        <f>+vanpror.!G79</f>
        <v>0</v>
      </c>
      <c r="H137" s="104">
        <f>+vanpror.!H79</f>
        <v>530</v>
      </c>
      <c r="I137" s="104">
        <f>+vanpror.!I79</f>
        <v>0</v>
      </c>
      <c r="J137" s="140">
        <f>+vanpror.!J79</f>
        <v>530</v>
      </c>
      <c r="L137" s="140">
        <f>+vanpror.!L79</f>
        <v>529.9</v>
      </c>
      <c r="M137" s="104">
        <f t="shared" si="43"/>
        <v>0.10000000000002274</v>
      </c>
    </row>
    <row r="138" spans="1:13" customFormat="1" x14ac:dyDescent="0.25">
      <c r="A138" s="97" t="s">
        <v>124</v>
      </c>
      <c r="B138" s="99" t="s">
        <v>264</v>
      </c>
      <c r="C138" s="99" t="s">
        <v>247</v>
      </c>
      <c r="D138" s="104">
        <f>+vanpror.!D80</f>
        <v>340</v>
      </c>
      <c r="E138" s="104">
        <f>+vanpror.!E80</f>
        <v>-340</v>
      </c>
      <c r="F138" s="140">
        <f>+vanpror.!F80</f>
        <v>0</v>
      </c>
      <c r="G138" s="104">
        <f>+vanpror.!G80</f>
        <v>0</v>
      </c>
      <c r="H138" s="104">
        <f>+vanpror.!H80</f>
        <v>0</v>
      </c>
      <c r="I138" s="104">
        <f>+vanpror.!I80</f>
        <v>0</v>
      </c>
      <c r="J138" s="140">
        <f>+vanpror.!J80</f>
        <v>0</v>
      </c>
      <c r="L138" s="140">
        <f>+vanpror.!L80</f>
        <v>0</v>
      </c>
      <c r="M138" s="104">
        <f t="shared" si="43"/>
        <v>0</v>
      </c>
    </row>
    <row r="139" spans="1:13" x14ac:dyDescent="0.25">
      <c r="A139" s="130"/>
      <c r="B139" s="122" t="s">
        <v>84</v>
      </c>
      <c r="C139" s="133" t="s">
        <v>85</v>
      </c>
      <c r="D139" s="123">
        <f t="shared" ref="D139:F139" si="44">D140+D157+D189</f>
        <v>303900</v>
      </c>
      <c r="E139" s="123">
        <f t="shared" si="44"/>
        <v>7327</v>
      </c>
      <c r="F139" s="123">
        <f t="shared" si="44"/>
        <v>311227</v>
      </c>
      <c r="G139" s="123">
        <f t="shared" ref="G139:J139" si="45">G140+G157+G189</f>
        <v>0</v>
      </c>
      <c r="H139" s="123">
        <f t="shared" si="45"/>
        <v>311227</v>
      </c>
      <c r="I139" s="123">
        <f t="shared" si="45"/>
        <v>0</v>
      </c>
      <c r="J139" s="123">
        <f t="shared" si="45"/>
        <v>311227</v>
      </c>
      <c r="L139" s="123">
        <f t="shared" ref="L139:M139" si="46">L140+L157+L189</f>
        <v>80079.44</v>
      </c>
      <c r="M139" s="123">
        <f t="shared" si="46"/>
        <v>231147.56</v>
      </c>
    </row>
    <row r="140" spans="1:13" s="5" customFormat="1" x14ac:dyDescent="0.25">
      <c r="A140" s="116"/>
      <c r="B140" s="117"/>
      <c r="C140" s="118" t="s">
        <v>81</v>
      </c>
      <c r="D140" s="120">
        <f t="shared" ref="D140:F140" si="47">SUM(D141:D156)</f>
        <v>228900</v>
      </c>
      <c r="E140" s="119">
        <f t="shared" si="47"/>
        <v>5500</v>
      </c>
      <c r="F140" s="119">
        <f t="shared" si="47"/>
        <v>234400</v>
      </c>
      <c r="G140" s="119">
        <f t="shared" ref="G140:J140" si="48">SUM(G141:G156)</f>
        <v>0</v>
      </c>
      <c r="H140" s="121">
        <f t="shared" si="48"/>
        <v>234400</v>
      </c>
      <c r="I140" s="119">
        <f t="shared" si="48"/>
        <v>0</v>
      </c>
      <c r="J140" s="119">
        <f t="shared" si="48"/>
        <v>234400</v>
      </c>
      <c r="L140" s="119">
        <f t="shared" ref="L140:M140" si="49">SUM(L141:L156)</f>
        <v>61360.7</v>
      </c>
      <c r="M140" s="119">
        <f t="shared" si="49"/>
        <v>173039.30000000002</v>
      </c>
    </row>
    <row r="141" spans="1:13" x14ac:dyDescent="0.25">
      <c r="A141" s="22" t="s">
        <v>80</v>
      </c>
      <c r="B141" s="20" t="s">
        <v>86</v>
      </c>
      <c r="C141" s="115" t="s">
        <v>87</v>
      </c>
      <c r="D141" s="114">
        <f>'prorač. '!D70</f>
        <v>178100</v>
      </c>
      <c r="E141" s="34">
        <f>'prorač. '!E70</f>
        <v>0</v>
      </c>
      <c r="F141" s="34">
        <f>'prorač. '!F70</f>
        <v>178100</v>
      </c>
      <c r="G141" s="34">
        <f>'prorač. '!G70</f>
        <v>0</v>
      </c>
      <c r="H141" s="113">
        <f>'prorač. '!H70</f>
        <v>178100</v>
      </c>
      <c r="I141" s="34">
        <f>'prorač. '!I70</f>
        <v>0</v>
      </c>
      <c r="J141" s="34">
        <f>'prorač. '!J70</f>
        <v>178100</v>
      </c>
      <c r="L141" s="34">
        <f>'prorač. '!L70</f>
        <v>47863.46</v>
      </c>
      <c r="M141" s="34">
        <f t="shared" ref="M141:M156" si="50">+F141-L141</f>
        <v>130236.54000000001</v>
      </c>
    </row>
    <row r="142" spans="1:13" x14ac:dyDescent="0.25">
      <c r="A142" s="22">
        <v>11</v>
      </c>
      <c r="B142" s="21">
        <v>31113</v>
      </c>
      <c r="C142" s="115" t="s">
        <v>183</v>
      </c>
      <c r="D142" s="114">
        <f>'prorač. '!D71</f>
        <v>0</v>
      </c>
      <c r="E142" s="34">
        <f>'prorač. '!E71</f>
        <v>0</v>
      </c>
      <c r="F142" s="34">
        <f>'prorač. '!F71</f>
        <v>0</v>
      </c>
      <c r="G142" s="34">
        <f>'prorač. '!G71</f>
        <v>0</v>
      </c>
      <c r="H142" s="113">
        <f>'prorač. '!H71</f>
        <v>0</v>
      </c>
      <c r="I142" s="34">
        <f>'prorač. '!I71</f>
        <v>0</v>
      </c>
      <c r="J142" s="34">
        <f>'prorač. '!J71</f>
        <v>0</v>
      </c>
      <c r="L142" s="34">
        <f>'prorač. '!L71</f>
        <v>0</v>
      </c>
      <c r="M142" s="34">
        <f t="shared" si="50"/>
        <v>0</v>
      </c>
    </row>
    <row r="143" spans="1:13" x14ac:dyDescent="0.25">
      <c r="A143" s="22" t="s">
        <v>80</v>
      </c>
      <c r="B143" s="21" t="s">
        <v>88</v>
      </c>
      <c r="C143" s="115" t="s">
        <v>89</v>
      </c>
      <c r="D143" s="114">
        <f>'prorač. '!D72</f>
        <v>6400</v>
      </c>
      <c r="E143" s="34">
        <f>'prorač. '!E72</f>
        <v>5500</v>
      </c>
      <c r="F143" s="34">
        <f>'prorač. '!F72</f>
        <v>11900</v>
      </c>
      <c r="G143" s="34">
        <f>'prorač. '!G72</f>
        <v>0</v>
      </c>
      <c r="H143" s="113">
        <f>'prorač. '!H72</f>
        <v>11900</v>
      </c>
      <c r="I143" s="34">
        <f>'prorač. '!I72</f>
        <v>0</v>
      </c>
      <c r="J143" s="34">
        <f>'prorač. '!J72</f>
        <v>11900</v>
      </c>
      <c r="L143" s="34">
        <f>'prorač. '!L72</f>
        <v>1000</v>
      </c>
      <c r="M143" s="34">
        <f t="shared" si="50"/>
        <v>10900</v>
      </c>
    </row>
    <row r="144" spans="1:13" x14ac:dyDescent="0.25">
      <c r="A144" s="22" t="s">
        <v>80</v>
      </c>
      <c r="B144" s="21" t="s">
        <v>90</v>
      </c>
      <c r="C144" s="115" t="s">
        <v>91</v>
      </c>
      <c r="D144" s="114">
        <f>'prorač. '!D73</f>
        <v>0</v>
      </c>
      <c r="E144" s="34">
        <f>'prorač. '!E73</f>
        <v>0</v>
      </c>
      <c r="F144" s="34">
        <f>'prorač. '!F73</f>
        <v>0</v>
      </c>
      <c r="G144" s="34">
        <f>'prorač. '!G73</f>
        <v>0</v>
      </c>
      <c r="H144" s="113">
        <f>'prorač. '!H73</f>
        <v>0</v>
      </c>
      <c r="I144" s="34">
        <f>'prorač. '!I73</f>
        <v>0</v>
      </c>
      <c r="J144" s="34">
        <f>'prorač. '!J73</f>
        <v>0</v>
      </c>
      <c r="L144" s="34">
        <f>'prorač. '!L73</f>
        <v>1188</v>
      </c>
      <c r="M144" s="34">
        <f t="shared" si="50"/>
        <v>-1188</v>
      </c>
    </row>
    <row r="145" spans="1:13" x14ac:dyDescent="0.25">
      <c r="A145" s="22" t="s">
        <v>80</v>
      </c>
      <c r="B145" s="21" t="s">
        <v>92</v>
      </c>
      <c r="C145" s="115" t="s">
        <v>93</v>
      </c>
      <c r="D145" s="34">
        <f>'prorač. '!D74</f>
        <v>0</v>
      </c>
      <c r="E145" s="34">
        <f>'prorač. '!E74</f>
        <v>0</v>
      </c>
      <c r="F145" s="34">
        <f>'prorač. '!F74</f>
        <v>0</v>
      </c>
      <c r="G145" s="34">
        <f>'prorač. '!G74</f>
        <v>0</v>
      </c>
      <c r="H145" s="34">
        <f>'prorač. '!H74</f>
        <v>0</v>
      </c>
      <c r="I145" s="34">
        <f>'prorač. '!I74</f>
        <v>0</v>
      </c>
      <c r="J145" s="34">
        <f>'prorač. '!J74</f>
        <v>0</v>
      </c>
      <c r="L145" s="34">
        <f>'prorač. '!L74</f>
        <v>0</v>
      </c>
      <c r="M145" s="34">
        <f t="shared" si="50"/>
        <v>0</v>
      </c>
    </row>
    <row r="146" spans="1:13" x14ac:dyDescent="0.25">
      <c r="A146" s="22" t="s">
        <v>80</v>
      </c>
      <c r="B146" s="21" t="s">
        <v>290</v>
      </c>
      <c r="C146" s="115" t="s">
        <v>291</v>
      </c>
      <c r="D146" s="34">
        <f>'prorač. '!D75</f>
        <v>0</v>
      </c>
      <c r="E146" s="34">
        <f>'prorač. '!E75</f>
        <v>0</v>
      </c>
      <c r="F146" s="34">
        <f>'prorač. '!F75</f>
        <v>0</v>
      </c>
      <c r="G146" s="34">
        <f>'prorač. '!G75</f>
        <v>0</v>
      </c>
      <c r="H146" s="34">
        <f>'prorač. '!H75</f>
        <v>0</v>
      </c>
      <c r="I146" s="34">
        <f>'prorač. '!I75</f>
        <v>0</v>
      </c>
      <c r="J146" s="34">
        <f>'prorač. '!J75</f>
        <v>0</v>
      </c>
      <c r="L146" s="34">
        <f>'prorač. '!L75</f>
        <v>220.72</v>
      </c>
      <c r="M146" s="34">
        <f t="shared" si="50"/>
        <v>-220.72</v>
      </c>
    </row>
    <row r="147" spans="1:13" x14ac:dyDescent="0.25">
      <c r="A147" s="22" t="s">
        <v>80</v>
      </c>
      <c r="B147" s="21" t="s">
        <v>96</v>
      </c>
      <c r="C147" s="115" t="s">
        <v>97</v>
      </c>
      <c r="D147" s="34">
        <f>'prorač. '!D76</f>
        <v>28800</v>
      </c>
      <c r="E147" s="34">
        <f>'prorač. '!E76</f>
        <v>0</v>
      </c>
      <c r="F147" s="34">
        <f>'prorač. '!F76</f>
        <v>28800</v>
      </c>
      <c r="G147" s="34">
        <f>'prorač. '!G76</f>
        <v>0</v>
      </c>
      <c r="H147" s="34">
        <f>'prorač. '!H76</f>
        <v>28800</v>
      </c>
      <c r="I147" s="34">
        <f>'prorač. '!I76</f>
        <v>0</v>
      </c>
      <c r="J147" s="34">
        <f>'prorač. '!J76</f>
        <v>28800</v>
      </c>
      <c r="L147" s="34">
        <f>'prorač. '!L76</f>
        <v>8020.68</v>
      </c>
      <c r="M147" s="34">
        <f t="shared" si="50"/>
        <v>20779.32</v>
      </c>
    </row>
    <row r="148" spans="1:13" x14ac:dyDescent="0.25">
      <c r="A148" s="22">
        <v>11</v>
      </c>
      <c r="B148" s="21">
        <v>31322</v>
      </c>
      <c r="C148" s="20" t="s">
        <v>194</v>
      </c>
      <c r="D148" s="34">
        <f>'prorač. '!D77</f>
        <v>0</v>
      </c>
      <c r="E148" s="34">
        <f>'prorač. '!E77</f>
        <v>0</v>
      </c>
      <c r="F148" s="34">
        <f>'prorač. '!F77</f>
        <v>0</v>
      </c>
      <c r="G148" s="34">
        <f>'prorač. '!G77</f>
        <v>0</v>
      </c>
      <c r="H148" s="34">
        <f>'prorač. '!H77</f>
        <v>0</v>
      </c>
      <c r="I148" s="34">
        <f>'prorač. '!I77</f>
        <v>0</v>
      </c>
      <c r="J148" s="34">
        <f>'prorač. '!J77</f>
        <v>0</v>
      </c>
      <c r="L148" s="34">
        <f>'prorač. '!L77</f>
        <v>0</v>
      </c>
      <c r="M148" s="34">
        <f t="shared" si="50"/>
        <v>0</v>
      </c>
    </row>
    <row r="149" spans="1:13" x14ac:dyDescent="0.25">
      <c r="A149" s="22">
        <v>11</v>
      </c>
      <c r="B149" s="21">
        <v>31332</v>
      </c>
      <c r="C149" s="20" t="s">
        <v>251</v>
      </c>
      <c r="D149" s="34">
        <f>'prorač. '!D78</f>
        <v>0</v>
      </c>
      <c r="E149" s="34">
        <f>'prorač. '!E78</f>
        <v>0</v>
      </c>
      <c r="F149" s="34">
        <f>'prorač. '!F78</f>
        <v>0</v>
      </c>
      <c r="G149" s="34">
        <f>'prorač. '!G78</f>
        <v>0</v>
      </c>
      <c r="H149" s="34">
        <f>'prorač. '!H78</f>
        <v>0</v>
      </c>
      <c r="I149" s="34">
        <f>'prorač. '!I78</f>
        <v>0</v>
      </c>
      <c r="J149" s="34">
        <f>'prorač. '!J78</f>
        <v>0</v>
      </c>
      <c r="L149" s="34">
        <f>'prorač. '!L78</f>
        <v>0</v>
      </c>
      <c r="M149" s="34">
        <f t="shared" si="50"/>
        <v>0</v>
      </c>
    </row>
    <row r="150" spans="1:13" s="3" customFormat="1" x14ac:dyDescent="0.25">
      <c r="A150" s="22" t="s">
        <v>80</v>
      </c>
      <c r="B150" s="20" t="s">
        <v>8</v>
      </c>
      <c r="C150" s="20" t="s">
        <v>9</v>
      </c>
      <c r="D150" s="34">
        <f>'prorač. '!D79</f>
        <v>0</v>
      </c>
      <c r="E150" s="34">
        <f>'prorač. '!E79</f>
        <v>0</v>
      </c>
      <c r="F150" s="34">
        <f>'prorač. '!F79</f>
        <v>0</v>
      </c>
      <c r="G150" s="34">
        <f>'prorač. '!G79</f>
        <v>0</v>
      </c>
      <c r="H150" s="34">
        <f>'prorač. '!H79</f>
        <v>0</v>
      </c>
      <c r="I150" s="34">
        <f>'prorač. '!I79</f>
        <v>0</v>
      </c>
      <c r="J150" s="34">
        <f>'prorač. '!J79</f>
        <v>0</v>
      </c>
      <c r="L150" s="34">
        <f>'prorač. '!L79</f>
        <v>0</v>
      </c>
      <c r="M150" s="34">
        <f t="shared" si="50"/>
        <v>0</v>
      </c>
    </row>
    <row r="151" spans="1:13" s="3" customFormat="1" x14ac:dyDescent="0.25">
      <c r="A151" s="22" t="s">
        <v>80</v>
      </c>
      <c r="B151" s="20" t="s">
        <v>98</v>
      </c>
      <c r="C151" s="20" t="s">
        <v>99</v>
      </c>
      <c r="D151" s="34">
        <f>'prorač. '!D80</f>
        <v>15600</v>
      </c>
      <c r="E151" s="34">
        <f>'prorač. '!E80</f>
        <v>0</v>
      </c>
      <c r="F151" s="34">
        <f>'prorač. '!F80</f>
        <v>15600</v>
      </c>
      <c r="G151" s="34">
        <f>'prorač. '!G80</f>
        <v>0</v>
      </c>
      <c r="H151" s="34">
        <f>'prorač. '!H80</f>
        <v>15600</v>
      </c>
      <c r="I151" s="34">
        <f>'prorač. '!I80</f>
        <v>0</v>
      </c>
      <c r="J151" s="34">
        <f>'prorač. '!J80</f>
        <v>15600</v>
      </c>
      <c r="L151" s="34">
        <f>'prorač. '!L80</f>
        <v>3067.84</v>
      </c>
      <c r="M151" s="34">
        <f t="shared" si="50"/>
        <v>12532.16</v>
      </c>
    </row>
    <row r="152" spans="1:13" x14ac:dyDescent="0.25">
      <c r="A152" s="22" t="s">
        <v>80</v>
      </c>
      <c r="B152" s="20" t="s">
        <v>154</v>
      </c>
      <c r="C152" s="20" t="s">
        <v>155</v>
      </c>
      <c r="D152" s="34">
        <f>'prorač. '!D81</f>
        <v>0</v>
      </c>
      <c r="E152" s="34">
        <f>'prorač. '!E81</f>
        <v>0</v>
      </c>
      <c r="F152" s="34">
        <f>'prorač. '!F81</f>
        <v>0</v>
      </c>
      <c r="G152" s="34">
        <f>'prorač. '!G81</f>
        <v>0</v>
      </c>
      <c r="H152" s="34">
        <f>'prorač. '!H81</f>
        <v>0</v>
      </c>
      <c r="I152" s="34">
        <f>'prorač. '!I81</f>
        <v>0</v>
      </c>
      <c r="J152" s="34">
        <f>'prorač. '!J81</f>
        <v>0</v>
      </c>
      <c r="L152" s="34">
        <f>'prorač. '!L81</f>
        <v>0</v>
      </c>
      <c r="M152" s="34">
        <f t="shared" si="50"/>
        <v>0</v>
      </c>
    </row>
    <row r="153" spans="1:13" x14ac:dyDescent="0.25">
      <c r="A153" s="22">
        <v>11</v>
      </c>
      <c r="B153" s="21">
        <v>32961</v>
      </c>
      <c r="C153" s="20" t="s">
        <v>248</v>
      </c>
      <c r="D153" s="34">
        <f>'prorač. '!D82</f>
        <v>0</v>
      </c>
      <c r="E153" s="34">
        <f>'prorač. '!E82</f>
        <v>0</v>
      </c>
      <c r="F153" s="34">
        <f>'prorač. '!F82</f>
        <v>0</v>
      </c>
      <c r="G153" s="34">
        <f>'prorač. '!G82</f>
        <v>0</v>
      </c>
      <c r="H153" s="34">
        <f>'prorač. '!H82</f>
        <v>0</v>
      </c>
      <c r="I153" s="34">
        <f>'prorač. '!I82</f>
        <v>0</v>
      </c>
      <c r="J153" s="34">
        <f>'prorač. '!J82</f>
        <v>0</v>
      </c>
      <c r="L153" s="34">
        <f>'prorač. '!L82</f>
        <v>0</v>
      </c>
      <c r="M153" s="34">
        <f t="shared" si="50"/>
        <v>0</v>
      </c>
    </row>
    <row r="154" spans="1:13" x14ac:dyDescent="0.25">
      <c r="A154" s="22">
        <v>11</v>
      </c>
      <c r="B154" s="21">
        <v>34331</v>
      </c>
      <c r="C154" s="20" t="s">
        <v>250</v>
      </c>
      <c r="D154" s="34">
        <f>'prorač. '!D83</f>
        <v>0</v>
      </c>
      <c r="E154" s="34">
        <f>'prorač. '!E83</f>
        <v>0</v>
      </c>
      <c r="F154" s="34">
        <f>'prorač. '!F83</f>
        <v>0</v>
      </c>
      <c r="G154" s="34">
        <f>'prorač. '!G83</f>
        <v>0</v>
      </c>
      <c r="H154" s="34">
        <f>'prorač. '!H83</f>
        <v>0</v>
      </c>
      <c r="I154" s="34">
        <f>'prorač. '!I83</f>
        <v>0</v>
      </c>
      <c r="J154" s="34">
        <f>'prorač. '!J83</f>
        <v>0</v>
      </c>
      <c r="L154" s="34">
        <f>'prorač. '!L83</f>
        <v>0</v>
      </c>
      <c r="M154" s="34">
        <f t="shared" si="50"/>
        <v>0</v>
      </c>
    </row>
    <row r="155" spans="1:13" x14ac:dyDescent="0.25">
      <c r="A155" s="22">
        <v>11</v>
      </c>
      <c r="B155" s="21">
        <v>34332</v>
      </c>
      <c r="C155" s="20" t="s">
        <v>249</v>
      </c>
      <c r="D155" s="34">
        <f>'prorač. '!D84</f>
        <v>0</v>
      </c>
      <c r="E155" s="34">
        <f>'prorač. '!E84</f>
        <v>0</v>
      </c>
      <c r="F155" s="34">
        <f>'prorač. '!F84</f>
        <v>0</v>
      </c>
      <c r="G155" s="34">
        <f>'prorač. '!G84</f>
        <v>0</v>
      </c>
      <c r="H155" s="34">
        <f>'prorač. '!H84</f>
        <v>0</v>
      </c>
      <c r="I155" s="34">
        <f>'prorač. '!I84</f>
        <v>0</v>
      </c>
      <c r="J155" s="34">
        <f>'prorač. '!J84</f>
        <v>0</v>
      </c>
      <c r="L155" s="34">
        <f>'prorač. '!L84</f>
        <v>0</v>
      </c>
      <c r="M155" s="34">
        <f t="shared" si="50"/>
        <v>0</v>
      </c>
    </row>
    <row r="156" spans="1:13" x14ac:dyDescent="0.25">
      <c r="A156" s="22">
        <v>11</v>
      </c>
      <c r="B156" s="21">
        <v>34339</v>
      </c>
      <c r="C156" s="20" t="s">
        <v>200</v>
      </c>
      <c r="D156" s="34">
        <f>'prorač. '!D85</f>
        <v>0</v>
      </c>
      <c r="E156" s="34">
        <f>'prorač. '!E85</f>
        <v>0</v>
      </c>
      <c r="F156" s="34">
        <f>'prorač. '!F85</f>
        <v>0</v>
      </c>
      <c r="G156" s="34">
        <f>'prorač. '!G85</f>
        <v>0</v>
      </c>
      <c r="H156" s="34">
        <f>'prorač. '!H85</f>
        <v>0</v>
      </c>
      <c r="I156" s="34">
        <f>'prorač. '!I85</f>
        <v>0</v>
      </c>
      <c r="J156" s="34">
        <f>'prorač. '!J85</f>
        <v>0</v>
      </c>
      <c r="L156" s="34">
        <f>'prorač. '!L85</f>
        <v>0</v>
      </c>
      <c r="M156" s="34">
        <f t="shared" si="50"/>
        <v>0</v>
      </c>
    </row>
    <row r="157" spans="1:13" x14ac:dyDescent="0.25">
      <c r="A157" s="22"/>
      <c r="B157" s="20"/>
      <c r="C157" s="24" t="s">
        <v>156</v>
      </c>
      <c r="D157" s="31">
        <f t="shared" ref="D157:F157" si="51">SUM(D158:D188)</f>
        <v>75000</v>
      </c>
      <c r="E157" s="31">
        <f t="shared" si="51"/>
        <v>0</v>
      </c>
      <c r="F157" s="31">
        <f t="shared" si="51"/>
        <v>75000</v>
      </c>
      <c r="G157" s="31">
        <f t="shared" ref="G157:J157" si="52">SUM(G158:G188)</f>
        <v>0</v>
      </c>
      <c r="H157" s="31">
        <f t="shared" si="52"/>
        <v>75000</v>
      </c>
      <c r="I157" s="31">
        <f t="shared" si="52"/>
        <v>0</v>
      </c>
      <c r="J157" s="31">
        <f t="shared" si="52"/>
        <v>75000</v>
      </c>
      <c r="L157" s="31">
        <f t="shared" ref="L157:M157" si="53">SUM(L158:L188)</f>
        <v>17848.739999999998</v>
      </c>
      <c r="M157" s="31">
        <f t="shared" si="53"/>
        <v>57151.259999999995</v>
      </c>
    </row>
    <row r="158" spans="1:13" x14ac:dyDescent="0.25">
      <c r="A158" s="22">
        <v>55</v>
      </c>
      <c r="B158" s="21" t="s">
        <v>86</v>
      </c>
      <c r="C158" s="20" t="s">
        <v>87</v>
      </c>
      <c r="D158" s="32">
        <f>vanpror.!D83</f>
        <v>0</v>
      </c>
      <c r="E158" s="32">
        <f>vanpror.!E83</f>
        <v>0</v>
      </c>
      <c r="F158" s="32">
        <f>+vanpror.!F83</f>
        <v>0</v>
      </c>
      <c r="G158" s="32">
        <f>vanpror.!G83</f>
        <v>0</v>
      </c>
      <c r="H158" s="32">
        <f>+vanpror.!H83</f>
        <v>0</v>
      </c>
      <c r="I158" s="32">
        <f>vanpror.!I83</f>
        <v>0</v>
      </c>
      <c r="J158" s="32">
        <f>+vanpror.!J83</f>
        <v>0</v>
      </c>
      <c r="L158" s="32">
        <f>vanpror.!L83</f>
        <v>0</v>
      </c>
      <c r="M158" s="32">
        <f t="shared" ref="M158:M188" si="54">+F158-L158</f>
        <v>0</v>
      </c>
    </row>
    <row r="159" spans="1:13" x14ac:dyDescent="0.25">
      <c r="A159" s="22">
        <v>55</v>
      </c>
      <c r="B159" s="21" t="s">
        <v>10</v>
      </c>
      <c r="C159" s="20" t="s">
        <v>213</v>
      </c>
      <c r="D159" s="32">
        <f>vanpror.!D84</f>
        <v>0</v>
      </c>
      <c r="E159" s="32">
        <f>vanpror.!E84</f>
        <v>0</v>
      </c>
      <c r="F159" s="32">
        <f>+vanpror.!F84</f>
        <v>0</v>
      </c>
      <c r="G159" s="32">
        <f>vanpror.!G84</f>
        <v>0</v>
      </c>
      <c r="H159" s="32">
        <f>+vanpror.!H84</f>
        <v>0</v>
      </c>
      <c r="I159" s="32">
        <f>vanpror.!I84</f>
        <v>0</v>
      </c>
      <c r="J159" s="32">
        <f>+vanpror.!J84</f>
        <v>0</v>
      </c>
      <c r="L159" s="32">
        <f>vanpror.!L84</f>
        <v>0</v>
      </c>
      <c r="M159" s="32">
        <f t="shared" si="54"/>
        <v>0</v>
      </c>
    </row>
    <row r="160" spans="1:13" x14ac:dyDescent="0.25">
      <c r="A160" s="22">
        <v>55</v>
      </c>
      <c r="B160" s="21" t="s">
        <v>12</v>
      </c>
      <c r="C160" s="20" t="s">
        <v>214</v>
      </c>
      <c r="D160" s="32">
        <f>vanpror.!D85</f>
        <v>0</v>
      </c>
      <c r="E160" s="32">
        <f>vanpror.!E85</f>
        <v>0</v>
      </c>
      <c r="F160" s="32">
        <f>+vanpror.!F85</f>
        <v>0</v>
      </c>
      <c r="G160" s="32">
        <f>vanpror.!G85</f>
        <v>0</v>
      </c>
      <c r="H160" s="32">
        <f>+vanpror.!H85</f>
        <v>0</v>
      </c>
      <c r="I160" s="32">
        <f>vanpror.!I85</f>
        <v>0</v>
      </c>
      <c r="J160" s="32">
        <f>+vanpror.!J85</f>
        <v>0</v>
      </c>
      <c r="L160" s="32">
        <f>vanpror.!L85</f>
        <v>0</v>
      </c>
      <c r="M160" s="32">
        <f t="shared" si="54"/>
        <v>0</v>
      </c>
    </row>
    <row r="161" spans="1:13" x14ac:dyDescent="0.25">
      <c r="A161" s="22">
        <v>55</v>
      </c>
      <c r="B161" s="21">
        <v>32211</v>
      </c>
      <c r="C161" s="20" t="s">
        <v>17</v>
      </c>
      <c r="D161" s="32">
        <f>vanpror.!D86</f>
        <v>1000</v>
      </c>
      <c r="E161" s="32">
        <f>vanpror.!E86</f>
        <v>0</v>
      </c>
      <c r="F161" s="32">
        <f>+vanpror.!F86</f>
        <v>1000</v>
      </c>
      <c r="G161" s="32">
        <f>vanpror.!G86</f>
        <v>0</v>
      </c>
      <c r="H161" s="32">
        <f>+vanpror.!H86</f>
        <v>1000</v>
      </c>
      <c r="I161" s="32">
        <f>vanpror.!I86</f>
        <v>0</v>
      </c>
      <c r="J161" s="32">
        <f>+vanpror.!J86</f>
        <v>1000</v>
      </c>
      <c r="L161" s="32">
        <f>vanpror.!L86</f>
        <v>0</v>
      </c>
      <c r="M161" s="32">
        <f t="shared" si="54"/>
        <v>1000</v>
      </c>
    </row>
    <row r="162" spans="1:13" x14ac:dyDescent="0.25">
      <c r="A162" s="22">
        <v>55</v>
      </c>
      <c r="B162" s="21">
        <v>32212</v>
      </c>
      <c r="C162" s="20" t="s">
        <v>19</v>
      </c>
      <c r="D162" s="32">
        <f>vanpror.!D87</f>
        <v>0</v>
      </c>
      <c r="E162" s="32">
        <f>vanpror.!E87</f>
        <v>0</v>
      </c>
      <c r="F162" s="32">
        <f>+vanpror.!F87</f>
        <v>0</v>
      </c>
      <c r="G162" s="32">
        <f>vanpror.!G87</f>
        <v>0</v>
      </c>
      <c r="H162" s="32">
        <f>+vanpror.!H87</f>
        <v>0</v>
      </c>
      <c r="I162" s="32">
        <f>vanpror.!I87</f>
        <v>0</v>
      </c>
      <c r="J162" s="32">
        <f>+vanpror.!J87</f>
        <v>0</v>
      </c>
      <c r="L162" s="32">
        <f>vanpror.!L87</f>
        <v>0</v>
      </c>
      <c r="M162" s="32">
        <f t="shared" si="54"/>
        <v>0</v>
      </c>
    </row>
    <row r="163" spans="1:13" x14ac:dyDescent="0.25">
      <c r="A163" s="22" t="s">
        <v>124</v>
      </c>
      <c r="B163" s="20" t="s">
        <v>20</v>
      </c>
      <c r="C163" s="20" t="s">
        <v>21</v>
      </c>
      <c r="D163" s="32">
        <f>vanpror.!D88</f>
        <v>3000</v>
      </c>
      <c r="E163" s="32">
        <f>vanpror.!E88</f>
        <v>0</v>
      </c>
      <c r="F163" s="32">
        <f>+vanpror.!F88</f>
        <v>3000</v>
      </c>
      <c r="G163" s="32">
        <f>vanpror.!G88</f>
        <v>0</v>
      </c>
      <c r="H163" s="32">
        <f>+vanpror.!H88</f>
        <v>3000</v>
      </c>
      <c r="I163" s="32">
        <f>vanpror.!I88</f>
        <v>0</v>
      </c>
      <c r="J163" s="32">
        <f>+vanpror.!J88</f>
        <v>3000</v>
      </c>
      <c r="L163" s="32">
        <f>vanpror.!L88</f>
        <v>1263.31</v>
      </c>
      <c r="M163" s="32">
        <f t="shared" si="54"/>
        <v>1736.69</v>
      </c>
    </row>
    <row r="164" spans="1:13" x14ac:dyDescent="0.25">
      <c r="A164" s="22" t="s">
        <v>124</v>
      </c>
      <c r="B164" s="20" t="s">
        <v>24</v>
      </c>
      <c r="C164" s="20" t="s">
        <v>25</v>
      </c>
      <c r="D164" s="32">
        <f>vanpror.!D89</f>
        <v>1000</v>
      </c>
      <c r="E164" s="32">
        <f>vanpror.!E89</f>
        <v>0</v>
      </c>
      <c r="F164" s="32">
        <f>+vanpror.!F89</f>
        <v>1000</v>
      </c>
      <c r="G164" s="32">
        <f>vanpror.!G89</f>
        <v>0</v>
      </c>
      <c r="H164" s="32">
        <f>+vanpror.!H89</f>
        <v>1000</v>
      </c>
      <c r="I164" s="32">
        <f>vanpror.!I89</f>
        <v>0</v>
      </c>
      <c r="J164" s="32">
        <f>+vanpror.!J89</f>
        <v>1000</v>
      </c>
      <c r="L164" s="32">
        <f>vanpror.!L89</f>
        <v>0</v>
      </c>
      <c r="M164" s="32">
        <f t="shared" si="54"/>
        <v>1000</v>
      </c>
    </row>
    <row r="165" spans="1:13" x14ac:dyDescent="0.25">
      <c r="A165" s="22" t="s">
        <v>124</v>
      </c>
      <c r="B165" s="20" t="s">
        <v>108</v>
      </c>
      <c r="C165" s="20" t="s">
        <v>109</v>
      </c>
      <c r="D165" s="32">
        <f>vanpror.!D90</f>
        <v>40000</v>
      </c>
      <c r="E165" s="32">
        <f>vanpror.!E90</f>
        <v>0</v>
      </c>
      <c r="F165" s="32">
        <f>+vanpror.!F90</f>
        <v>40000</v>
      </c>
      <c r="G165" s="32">
        <f>vanpror.!G90</f>
        <v>0</v>
      </c>
      <c r="H165" s="32">
        <f>+vanpror.!H90</f>
        <v>40000</v>
      </c>
      <c r="I165" s="32">
        <f>vanpror.!I90</f>
        <v>0</v>
      </c>
      <c r="J165" s="32">
        <f>+vanpror.!J90</f>
        <v>40000</v>
      </c>
      <c r="L165" s="32">
        <f>vanpror.!L90</f>
        <v>12449.88</v>
      </c>
      <c r="M165" s="32">
        <f t="shared" si="54"/>
        <v>27550.120000000003</v>
      </c>
    </row>
    <row r="166" spans="1:13" x14ac:dyDescent="0.25">
      <c r="A166" s="22" t="s">
        <v>124</v>
      </c>
      <c r="B166" s="20" t="s">
        <v>26</v>
      </c>
      <c r="C166" s="20" t="s">
        <v>27</v>
      </c>
      <c r="D166" s="32">
        <f>vanpror.!D91</f>
        <v>2200</v>
      </c>
      <c r="E166" s="32">
        <f>vanpror.!E91</f>
        <v>0</v>
      </c>
      <c r="F166" s="32">
        <f>+vanpror.!F91</f>
        <v>2200</v>
      </c>
      <c r="G166" s="32">
        <f>vanpror.!G91</f>
        <v>0</v>
      </c>
      <c r="H166" s="32">
        <f>+vanpror.!H91</f>
        <v>2200</v>
      </c>
      <c r="I166" s="32">
        <f>vanpror.!I91</f>
        <v>0</v>
      </c>
      <c r="J166" s="32">
        <f>+vanpror.!J91</f>
        <v>2200</v>
      </c>
      <c r="L166" s="32">
        <f>vanpror.!L91</f>
        <v>541.78</v>
      </c>
      <c r="M166" s="32">
        <f t="shared" si="54"/>
        <v>1658.22</v>
      </c>
    </row>
    <row r="167" spans="1:13" x14ac:dyDescent="0.25">
      <c r="A167" s="22" t="s">
        <v>124</v>
      </c>
      <c r="B167" s="21">
        <v>32231</v>
      </c>
      <c r="C167" s="20" t="s">
        <v>29</v>
      </c>
      <c r="D167" s="32">
        <f>vanpror.!D92</f>
        <v>0</v>
      </c>
      <c r="E167" s="32">
        <f>vanpror.!E92</f>
        <v>0</v>
      </c>
      <c r="F167" s="32">
        <f>+vanpror.!F92</f>
        <v>0</v>
      </c>
      <c r="G167" s="32">
        <f>vanpror.!G92</f>
        <v>0</v>
      </c>
      <c r="H167" s="32">
        <f>+vanpror.!H92</f>
        <v>0</v>
      </c>
      <c r="I167" s="32">
        <f>vanpror.!I92</f>
        <v>0</v>
      </c>
      <c r="J167" s="32">
        <f>+vanpror.!J92</f>
        <v>0</v>
      </c>
      <c r="L167" s="32">
        <f>vanpror.!L92</f>
        <v>0</v>
      </c>
      <c r="M167" s="32">
        <f t="shared" si="54"/>
        <v>0</v>
      </c>
    </row>
    <row r="168" spans="1:13" x14ac:dyDescent="0.25">
      <c r="A168" s="22" t="s">
        <v>124</v>
      </c>
      <c r="B168" s="20" t="s">
        <v>135</v>
      </c>
      <c r="C168" s="20" t="s">
        <v>136</v>
      </c>
      <c r="D168" s="32">
        <f>vanpror.!D93</f>
        <v>500</v>
      </c>
      <c r="E168" s="32">
        <f>vanpror.!E93</f>
        <v>0</v>
      </c>
      <c r="F168" s="32">
        <f>+vanpror.!F93</f>
        <v>500</v>
      </c>
      <c r="G168" s="32">
        <f>vanpror.!G93</f>
        <v>0</v>
      </c>
      <c r="H168" s="32">
        <f>+vanpror.!H93</f>
        <v>500</v>
      </c>
      <c r="I168" s="32">
        <f>vanpror.!I93</f>
        <v>0</v>
      </c>
      <c r="J168" s="32">
        <f>+vanpror.!J93</f>
        <v>500</v>
      </c>
      <c r="L168" s="32">
        <f>vanpror.!L93</f>
        <v>78</v>
      </c>
      <c r="M168" s="32">
        <f t="shared" si="54"/>
        <v>422</v>
      </c>
    </row>
    <row r="169" spans="1:13" x14ac:dyDescent="0.25">
      <c r="A169" s="22" t="s">
        <v>124</v>
      </c>
      <c r="B169" s="21">
        <v>32241</v>
      </c>
      <c r="C169" s="20" t="s">
        <v>31</v>
      </c>
      <c r="D169" s="32">
        <f>vanpror.!D94</f>
        <v>1500</v>
      </c>
      <c r="E169" s="32">
        <f>vanpror.!E94</f>
        <v>0</v>
      </c>
      <c r="F169" s="32">
        <f>+vanpror.!F94</f>
        <v>1500</v>
      </c>
      <c r="G169" s="32">
        <f>vanpror.!G94</f>
        <v>0</v>
      </c>
      <c r="H169" s="32">
        <f>+vanpror.!H94</f>
        <v>1500</v>
      </c>
      <c r="I169" s="32">
        <f>vanpror.!I94</f>
        <v>0</v>
      </c>
      <c r="J169" s="32">
        <f>+vanpror.!J94</f>
        <v>1500</v>
      </c>
      <c r="L169" s="32">
        <f>vanpror.!L94</f>
        <v>0</v>
      </c>
      <c r="M169" s="32">
        <f t="shared" si="54"/>
        <v>1500</v>
      </c>
    </row>
    <row r="170" spans="1:13" x14ac:dyDescent="0.25">
      <c r="A170" s="22" t="s">
        <v>124</v>
      </c>
      <c r="B170" s="20" t="s">
        <v>32</v>
      </c>
      <c r="C170" s="20" t="s">
        <v>33</v>
      </c>
      <c r="D170" s="32">
        <f>vanpror.!D95</f>
        <v>1500</v>
      </c>
      <c r="E170" s="32">
        <f>vanpror.!E95</f>
        <v>0</v>
      </c>
      <c r="F170" s="32">
        <f>+vanpror.!F95</f>
        <v>1500</v>
      </c>
      <c r="G170" s="32">
        <f>vanpror.!G95</f>
        <v>0</v>
      </c>
      <c r="H170" s="32">
        <f>+vanpror.!H95</f>
        <v>1500</v>
      </c>
      <c r="I170" s="32">
        <f>vanpror.!I95</f>
        <v>0</v>
      </c>
      <c r="J170" s="32">
        <f>+vanpror.!J95</f>
        <v>1500</v>
      </c>
      <c r="L170" s="32">
        <f>vanpror.!L95</f>
        <v>602.44000000000005</v>
      </c>
      <c r="M170" s="32">
        <f t="shared" si="54"/>
        <v>897.56</v>
      </c>
    </row>
    <row r="171" spans="1:13" x14ac:dyDescent="0.25">
      <c r="A171" s="22" t="s">
        <v>124</v>
      </c>
      <c r="B171" s="20" t="s">
        <v>34</v>
      </c>
      <c r="C171" s="20" t="s">
        <v>35</v>
      </c>
      <c r="D171" s="32">
        <f>vanpror.!D96</f>
        <v>4000</v>
      </c>
      <c r="E171" s="32">
        <f>vanpror.!E96</f>
        <v>0</v>
      </c>
      <c r="F171" s="32">
        <f>+vanpror.!F96</f>
        <v>4000</v>
      </c>
      <c r="G171" s="32">
        <f>vanpror.!G96</f>
        <v>0</v>
      </c>
      <c r="H171" s="32">
        <f>+vanpror.!H96</f>
        <v>4000</v>
      </c>
      <c r="I171" s="32">
        <f>vanpror.!I96</f>
        <v>0</v>
      </c>
      <c r="J171" s="32">
        <f>+vanpror.!J96</f>
        <v>4000</v>
      </c>
      <c r="L171" s="32">
        <f>vanpror.!L96</f>
        <v>0</v>
      </c>
      <c r="M171" s="32">
        <f t="shared" si="54"/>
        <v>4000</v>
      </c>
    </row>
    <row r="172" spans="1:13" x14ac:dyDescent="0.25">
      <c r="A172" s="22" t="s">
        <v>124</v>
      </c>
      <c r="B172" s="21">
        <v>32271</v>
      </c>
      <c r="C172" s="20" t="s">
        <v>37</v>
      </c>
      <c r="D172" s="32">
        <f>vanpror.!D97</f>
        <v>800</v>
      </c>
      <c r="E172" s="32">
        <f>vanpror.!E97</f>
        <v>0</v>
      </c>
      <c r="F172" s="32">
        <f>+vanpror.!F97</f>
        <v>800</v>
      </c>
      <c r="G172" s="32">
        <f>vanpror.!G97</f>
        <v>0</v>
      </c>
      <c r="H172" s="32">
        <f>+vanpror.!H97</f>
        <v>800</v>
      </c>
      <c r="I172" s="32">
        <f>vanpror.!I97</f>
        <v>0</v>
      </c>
      <c r="J172" s="32">
        <f>+vanpror.!J97</f>
        <v>800</v>
      </c>
      <c r="L172" s="32">
        <f>vanpror.!L97</f>
        <v>0</v>
      </c>
      <c r="M172" s="32">
        <f t="shared" si="54"/>
        <v>800</v>
      </c>
    </row>
    <row r="173" spans="1:13" x14ac:dyDescent="0.25">
      <c r="A173" s="22" t="s">
        <v>124</v>
      </c>
      <c r="B173" s="21" t="s">
        <v>44</v>
      </c>
      <c r="C173" s="20" t="s">
        <v>45</v>
      </c>
      <c r="D173" s="32">
        <f>vanpror.!D98</f>
        <v>1500</v>
      </c>
      <c r="E173" s="32">
        <f>vanpror.!E98</f>
        <v>0</v>
      </c>
      <c r="F173" s="32">
        <f>+vanpror.!F98</f>
        <v>1500</v>
      </c>
      <c r="G173" s="32">
        <f>vanpror.!G98</f>
        <v>0</v>
      </c>
      <c r="H173" s="32">
        <f>+vanpror.!H98</f>
        <v>1500</v>
      </c>
      <c r="I173" s="32">
        <f>vanpror.!I98</f>
        <v>0</v>
      </c>
      <c r="J173" s="32">
        <f>+vanpror.!J98</f>
        <v>1500</v>
      </c>
      <c r="L173" s="32">
        <f>vanpror.!L98</f>
        <v>0</v>
      </c>
      <c r="M173" s="32">
        <f t="shared" si="54"/>
        <v>1500</v>
      </c>
    </row>
    <row r="174" spans="1:13" x14ac:dyDescent="0.25">
      <c r="A174" s="22" t="s">
        <v>124</v>
      </c>
      <c r="B174" s="21" t="s">
        <v>46</v>
      </c>
      <c r="C174" s="20" t="s">
        <v>47</v>
      </c>
      <c r="D174" s="32">
        <f>vanpror.!D99</f>
        <v>3500</v>
      </c>
      <c r="E174" s="32">
        <f>vanpror.!E99</f>
        <v>0</v>
      </c>
      <c r="F174" s="32">
        <f>+vanpror.!F99</f>
        <v>3500</v>
      </c>
      <c r="G174" s="32">
        <f>vanpror.!G99</f>
        <v>0</v>
      </c>
      <c r="H174" s="32">
        <f>+vanpror.!H99</f>
        <v>3500</v>
      </c>
      <c r="I174" s="32">
        <f>vanpror.!I99</f>
        <v>0</v>
      </c>
      <c r="J174" s="32">
        <f>+vanpror.!J99</f>
        <v>3500</v>
      </c>
      <c r="L174" s="32">
        <f>vanpror.!L99</f>
        <v>672.88</v>
      </c>
      <c r="M174" s="32">
        <f t="shared" si="54"/>
        <v>2827.12</v>
      </c>
    </row>
    <row r="175" spans="1:13" x14ac:dyDescent="0.25">
      <c r="A175" s="22" t="s">
        <v>124</v>
      </c>
      <c r="B175" s="21" t="s">
        <v>48</v>
      </c>
      <c r="C175" s="20" t="s">
        <v>49</v>
      </c>
      <c r="D175" s="32">
        <f>vanpror.!D100</f>
        <v>1100</v>
      </c>
      <c r="E175" s="32">
        <f>vanpror.!E100</f>
        <v>0</v>
      </c>
      <c r="F175" s="32">
        <f>+vanpror.!F100</f>
        <v>1100</v>
      </c>
      <c r="G175" s="32">
        <f>vanpror.!G100</f>
        <v>0</v>
      </c>
      <c r="H175" s="32">
        <f>+vanpror.!H100</f>
        <v>1100</v>
      </c>
      <c r="I175" s="32">
        <f>vanpror.!I100</f>
        <v>0</v>
      </c>
      <c r="J175" s="32">
        <f>+vanpror.!J100</f>
        <v>1100</v>
      </c>
      <c r="L175" s="32">
        <f>vanpror.!L100</f>
        <v>0</v>
      </c>
      <c r="M175" s="32">
        <f t="shared" si="54"/>
        <v>1100</v>
      </c>
    </row>
    <row r="176" spans="1:13" x14ac:dyDescent="0.25">
      <c r="A176" s="22" t="s">
        <v>124</v>
      </c>
      <c r="B176" s="21" t="s">
        <v>50</v>
      </c>
      <c r="C176" s="20" t="s">
        <v>51</v>
      </c>
      <c r="D176" s="32">
        <f>vanpror.!D101</f>
        <v>1000</v>
      </c>
      <c r="E176" s="32">
        <f>vanpror.!E101</f>
        <v>0</v>
      </c>
      <c r="F176" s="32">
        <f>+vanpror.!F101</f>
        <v>1000</v>
      </c>
      <c r="G176" s="32">
        <f>vanpror.!G101</f>
        <v>0</v>
      </c>
      <c r="H176" s="32">
        <f>+vanpror.!H101</f>
        <v>1000</v>
      </c>
      <c r="I176" s="32">
        <f>vanpror.!I101</f>
        <v>0</v>
      </c>
      <c r="J176" s="32">
        <f>+vanpror.!J101</f>
        <v>1000</v>
      </c>
      <c r="L176" s="32">
        <f>vanpror.!L101</f>
        <v>454.94</v>
      </c>
      <c r="M176" s="32">
        <f t="shared" si="54"/>
        <v>545.05999999999995</v>
      </c>
    </row>
    <row r="177" spans="1:13" x14ac:dyDescent="0.25">
      <c r="A177" s="22" t="s">
        <v>124</v>
      </c>
      <c r="B177" s="21" t="s">
        <v>154</v>
      </c>
      <c r="C177" s="20" t="s">
        <v>155</v>
      </c>
      <c r="D177" s="32">
        <f>vanpror.!D102</f>
        <v>350</v>
      </c>
      <c r="E177" s="32">
        <f>vanpror.!E102</f>
        <v>0</v>
      </c>
      <c r="F177" s="32">
        <f>+vanpror.!F102</f>
        <v>350</v>
      </c>
      <c r="G177" s="32">
        <f>vanpror.!G102</f>
        <v>0</v>
      </c>
      <c r="H177" s="32">
        <f>+vanpror.!H102</f>
        <v>350</v>
      </c>
      <c r="I177" s="32">
        <f>vanpror.!I102</f>
        <v>0</v>
      </c>
      <c r="J177" s="32">
        <f>+vanpror.!J102</f>
        <v>350</v>
      </c>
      <c r="L177" s="32">
        <f>vanpror.!L102</f>
        <v>0</v>
      </c>
      <c r="M177" s="32">
        <f t="shared" si="54"/>
        <v>350</v>
      </c>
    </row>
    <row r="178" spans="1:13" x14ac:dyDescent="0.25">
      <c r="A178" s="22" t="s">
        <v>124</v>
      </c>
      <c r="B178" s="20" t="s">
        <v>125</v>
      </c>
      <c r="C178" s="20" t="s">
        <v>126</v>
      </c>
      <c r="D178" s="32">
        <f>vanpror.!D103</f>
        <v>1000</v>
      </c>
      <c r="E178" s="32">
        <f>vanpror.!E103</f>
        <v>0</v>
      </c>
      <c r="F178" s="32">
        <f>+vanpror.!F103</f>
        <v>1000</v>
      </c>
      <c r="G178" s="32">
        <f>vanpror.!G103</f>
        <v>0</v>
      </c>
      <c r="H178" s="32">
        <f>+vanpror.!H103</f>
        <v>1000</v>
      </c>
      <c r="I178" s="32">
        <f>vanpror.!I103</f>
        <v>0</v>
      </c>
      <c r="J178" s="32">
        <f>+vanpror.!J103</f>
        <v>1000</v>
      </c>
      <c r="L178" s="32">
        <f>vanpror.!L103</f>
        <v>296.01</v>
      </c>
      <c r="M178" s="32">
        <f t="shared" si="54"/>
        <v>703.99</v>
      </c>
    </row>
    <row r="179" spans="1:13" x14ac:dyDescent="0.25">
      <c r="A179" s="22" t="s">
        <v>124</v>
      </c>
      <c r="B179" s="20" t="s">
        <v>56</v>
      </c>
      <c r="C179" s="20" t="s">
        <v>57</v>
      </c>
      <c r="D179" s="32">
        <f>vanpror.!D104</f>
        <v>0</v>
      </c>
      <c r="E179" s="32">
        <f>vanpror.!E104</f>
        <v>0</v>
      </c>
      <c r="F179" s="32">
        <f>+vanpror.!F104</f>
        <v>0</v>
      </c>
      <c r="G179" s="32">
        <f>vanpror.!G104</f>
        <v>0</v>
      </c>
      <c r="H179" s="32">
        <f>+vanpror.!H104</f>
        <v>0</v>
      </c>
      <c r="I179" s="32">
        <f>vanpror.!I104</f>
        <v>0</v>
      </c>
      <c r="J179" s="32">
        <f>+vanpror.!J104</f>
        <v>0</v>
      </c>
      <c r="L179" s="32">
        <f>vanpror.!L104</f>
        <v>0</v>
      </c>
      <c r="M179" s="32">
        <f t="shared" si="54"/>
        <v>0</v>
      </c>
    </row>
    <row r="180" spans="1:13" x14ac:dyDescent="0.25">
      <c r="A180" s="22" t="s">
        <v>124</v>
      </c>
      <c r="B180" s="51" t="s">
        <v>210</v>
      </c>
      <c r="C180" s="51" t="s">
        <v>211</v>
      </c>
      <c r="D180" s="32">
        <f>vanpror.!D105</f>
        <v>600</v>
      </c>
      <c r="E180" s="32">
        <f>vanpror.!E105</f>
        <v>0</v>
      </c>
      <c r="F180" s="32">
        <f>+vanpror.!F105</f>
        <v>600</v>
      </c>
      <c r="G180" s="32">
        <f>+vanpror.!G105</f>
        <v>0</v>
      </c>
      <c r="H180" s="32">
        <f>+vanpror.!H105</f>
        <v>600</v>
      </c>
      <c r="I180" s="32">
        <f>+vanpror.!I105</f>
        <v>0</v>
      </c>
      <c r="J180" s="32">
        <f>+vanpror.!J105</f>
        <v>600</v>
      </c>
      <c r="L180" s="32">
        <f>vanpror.!L105</f>
        <v>0</v>
      </c>
      <c r="M180" s="32">
        <f t="shared" si="54"/>
        <v>600</v>
      </c>
    </row>
    <row r="181" spans="1:13" x14ac:dyDescent="0.25">
      <c r="A181" s="22">
        <v>55</v>
      </c>
      <c r="B181" s="51" t="s">
        <v>60</v>
      </c>
      <c r="C181" s="51" t="s">
        <v>292</v>
      </c>
      <c r="D181" s="32">
        <v>0</v>
      </c>
      <c r="E181" s="32">
        <f>vanpror.!E106</f>
        <v>0</v>
      </c>
      <c r="F181" s="32">
        <f>+vanpror.!F106</f>
        <v>0</v>
      </c>
      <c r="G181" s="32">
        <f>+vanpror.!G106</f>
        <v>0</v>
      </c>
      <c r="H181" s="32">
        <f>+vanpror.!H106</f>
        <v>0</v>
      </c>
      <c r="I181" s="32">
        <f>+vanpror.!I106</f>
        <v>0</v>
      </c>
      <c r="J181" s="32">
        <f>+vanpror.!J106</f>
        <v>0</v>
      </c>
      <c r="L181" s="32">
        <f>vanpror.!L106</f>
        <v>1242</v>
      </c>
      <c r="M181" s="32">
        <f t="shared" ref="M181" si="55">+F181-L181</f>
        <v>-1242</v>
      </c>
    </row>
    <row r="182" spans="1:13" x14ac:dyDescent="0.25">
      <c r="A182" s="22" t="s">
        <v>124</v>
      </c>
      <c r="B182" s="20" t="s">
        <v>114</v>
      </c>
      <c r="C182" s="20" t="s">
        <v>115</v>
      </c>
      <c r="D182" s="32">
        <f>vanpror.!D107</f>
        <v>2000</v>
      </c>
      <c r="E182" s="32">
        <f>vanpror.!E107</f>
        <v>0</v>
      </c>
      <c r="F182" s="32">
        <f>+vanpror.!F107</f>
        <v>2000</v>
      </c>
      <c r="G182" s="32">
        <f>vanpror.!G107</f>
        <v>0</v>
      </c>
      <c r="H182" s="32">
        <f>+vanpror.!H107</f>
        <v>2000</v>
      </c>
      <c r="I182" s="32">
        <f>vanpror.!I107</f>
        <v>0</v>
      </c>
      <c r="J182" s="32">
        <f>+vanpror.!J107</f>
        <v>2000</v>
      </c>
      <c r="L182" s="32">
        <f>vanpror.!L107</f>
        <v>0</v>
      </c>
      <c r="M182" s="32">
        <f t="shared" si="54"/>
        <v>2000</v>
      </c>
    </row>
    <row r="183" spans="1:13" x14ac:dyDescent="0.25">
      <c r="A183" s="22" t="s">
        <v>124</v>
      </c>
      <c r="B183" s="21">
        <v>42212</v>
      </c>
      <c r="C183" s="20" t="s">
        <v>190</v>
      </c>
      <c r="D183" s="32">
        <f>vanpror.!D108</f>
        <v>2000</v>
      </c>
      <c r="E183" s="32">
        <f>vanpror.!E108</f>
        <v>0</v>
      </c>
      <c r="F183" s="32">
        <f>+vanpror.!F108</f>
        <v>2000</v>
      </c>
      <c r="G183" s="32">
        <f>vanpror.!G108</f>
        <v>0</v>
      </c>
      <c r="H183" s="32">
        <f>+vanpror.!H108</f>
        <v>2000</v>
      </c>
      <c r="I183" s="32">
        <f>vanpror.!I108</f>
        <v>0</v>
      </c>
      <c r="J183" s="32">
        <f>+vanpror.!J108</f>
        <v>2000</v>
      </c>
      <c r="L183" s="32">
        <f>vanpror.!L108</f>
        <v>0</v>
      </c>
      <c r="M183" s="32">
        <f t="shared" si="54"/>
        <v>2000</v>
      </c>
    </row>
    <row r="184" spans="1:13" x14ac:dyDescent="0.25">
      <c r="A184" s="22">
        <v>55</v>
      </c>
      <c r="B184" s="21" t="s">
        <v>217</v>
      </c>
      <c r="C184" s="20" t="s">
        <v>218</v>
      </c>
      <c r="D184" s="32">
        <f>vanpror.!D109</f>
        <v>4450</v>
      </c>
      <c r="E184" s="32">
        <f>vanpror.!E109</f>
        <v>0</v>
      </c>
      <c r="F184" s="32">
        <f>+vanpror.!F109</f>
        <v>4450</v>
      </c>
      <c r="G184" s="32">
        <f>vanpror.!G109</f>
        <v>0</v>
      </c>
      <c r="H184" s="32">
        <f>+vanpror.!H109</f>
        <v>4450</v>
      </c>
      <c r="I184" s="32">
        <f>vanpror.!I109</f>
        <v>0</v>
      </c>
      <c r="J184" s="32">
        <f>+vanpror.!J109</f>
        <v>4450</v>
      </c>
      <c r="L184" s="32">
        <f>vanpror.!L109</f>
        <v>0</v>
      </c>
      <c r="M184" s="32">
        <f t="shared" si="54"/>
        <v>4450</v>
      </c>
    </row>
    <row r="185" spans="1:13" x14ac:dyDescent="0.25">
      <c r="A185" s="22">
        <v>55</v>
      </c>
      <c r="B185" s="21" t="s">
        <v>272</v>
      </c>
      <c r="C185" s="20" t="s">
        <v>273</v>
      </c>
      <c r="D185" s="32">
        <f>vanpror.!D110</f>
        <v>0</v>
      </c>
      <c r="E185" s="32">
        <f>vanpror.!E110</f>
        <v>0</v>
      </c>
      <c r="F185" s="32">
        <f>+vanpror.!F110</f>
        <v>0</v>
      </c>
      <c r="G185" s="32">
        <f>vanpror.!G110</f>
        <v>0</v>
      </c>
      <c r="H185" s="32">
        <f>+vanpror.!H110</f>
        <v>0</v>
      </c>
      <c r="I185" s="32">
        <f>vanpror.!I110</f>
        <v>0</v>
      </c>
      <c r="J185" s="32">
        <f>+vanpror.!J110</f>
        <v>0</v>
      </c>
      <c r="L185" s="32">
        <f>vanpror.!L110</f>
        <v>0</v>
      </c>
      <c r="M185" s="32">
        <f t="shared" si="54"/>
        <v>0</v>
      </c>
    </row>
    <row r="186" spans="1:13" x14ac:dyDescent="0.25">
      <c r="A186" s="22">
        <v>55</v>
      </c>
      <c r="B186" s="21">
        <v>42272</v>
      </c>
      <c r="C186" s="20" t="s">
        <v>257</v>
      </c>
      <c r="D186" s="32">
        <f>vanpror.!D111</f>
        <v>0</v>
      </c>
      <c r="E186" s="32">
        <f>vanpror.!E111</f>
        <v>0</v>
      </c>
      <c r="F186" s="32">
        <f>+vanpror.!F111</f>
        <v>0</v>
      </c>
      <c r="G186" s="32">
        <f>vanpror.!G111</f>
        <v>0</v>
      </c>
      <c r="H186" s="32">
        <f>+vanpror.!H111</f>
        <v>0</v>
      </c>
      <c r="I186" s="32">
        <f>vanpror.!I111</f>
        <v>0</v>
      </c>
      <c r="J186" s="32">
        <f>+vanpror.!J111</f>
        <v>0</v>
      </c>
      <c r="L186" s="32">
        <f>vanpror.!L111</f>
        <v>0</v>
      </c>
      <c r="M186" s="32">
        <f t="shared" si="54"/>
        <v>0</v>
      </c>
    </row>
    <row r="187" spans="1:13" x14ac:dyDescent="0.25">
      <c r="A187" s="22" t="s">
        <v>124</v>
      </c>
      <c r="B187" s="20" t="s">
        <v>165</v>
      </c>
      <c r="C187" s="20" t="s">
        <v>166</v>
      </c>
      <c r="D187" s="32">
        <f>vanpror.!D112</f>
        <v>0</v>
      </c>
      <c r="E187" s="32">
        <f>vanpror.!E112</f>
        <v>0</v>
      </c>
      <c r="F187" s="32">
        <f>+vanpror.!F112</f>
        <v>0</v>
      </c>
      <c r="G187" s="32">
        <f>vanpror.!G112</f>
        <v>0</v>
      </c>
      <c r="H187" s="32">
        <f>+vanpror.!H112</f>
        <v>0</v>
      </c>
      <c r="I187" s="32">
        <f>vanpror.!I112</f>
        <v>0</v>
      </c>
      <c r="J187" s="32">
        <f>+vanpror.!J112</f>
        <v>0</v>
      </c>
      <c r="L187" s="32">
        <f>vanpror.!L112</f>
        <v>247.5</v>
      </c>
      <c r="M187" s="32">
        <f t="shared" si="54"/>
        <v>-247.5</v>
      </c>
    </row>
    <row r="188" spans="1:13" x14ac:dyDescent="0.25">
      <c r="A188" s="22" t="s">
        <v>124</v>
      </c>
      <c r="B188" s="20" t="s">
        <v>116</v>
      </c>
      <c r="C188" s="20" t="s">
        <v>117</v>
      </c>
      <c r="D188" s="32">
        <f>vanpror.!D113</f>
        <v>2000</v>
      </c>
      <c r="E188" s="32">
        <f>vanpror.!E113</f>
        <v>0</v>
      </c>
      <c r="F188" s="32">
        <f>+vanpror.!F113</f>
        <v>2000</v>
      </c>
      <c r="G188" s="32">
        <f>vanpror.!G113</f>
        <v>0</v>
      </c>
      <c r="H188" s="32">
        <f>+vanpror.!H113</f>
        <v>2000</v>
      </c>
      <c r="I188" s="32">
        <f>vanpror.!I113</f>
        <v>0</v>
      </c>
      <c r="J188" s="32">
        <f>+vanpror.!J113</f>
        <v>2000</v>
      </c>
      <c r="L188" s="32">
        <f>vanpror.!L113</f>
        <v>0</v>
      </c>
      <c r="M188" s="32">
        <f t="shared" si="54"/>
        <v>2000</v>
      </c>
    </row>
    <row r="189" spans="1:13" x14ac:dyDescent="0.25">
      <c r="A189" s="23">
        <v>29</v>
      </c>
      <c r="B189" s="24"/>
      <c r="C189" s="24" t="s">
        <v>188</v>
      </c>
      <c r="D189" s="31">
        <f t="shared" ref="D189:F189" si="56">SUM(D190:D195)</f>
        <v>0</v>
      </c>
      <c r="E189" s="31">
        <f t="shared" ref="E189:H189" si="57">SUM(E190:E195)</f>
        <v>1827</v>
      </c>
      <c r="F189" s="31">
        <f t="shared" si="56"/>
        <v>1827</v>
      </c>
      <c r="G189" s="31">
        <f t="shared" si="57"/>
        <v>0</v>
      </c>
      <c r="H189" s="31">
        <f t="shared" si="57"/>
        <v>1827</v>
      </c>
      <c r="I189" s="31">
        <f t="shared" ref="I189:J189" si="58">SUM(I190:I195)</f>
        <v>0</v>
      </c>
      <c r="J189" s="31">
        <f t="shared" si="58"/>
        <v>1827</v>
      </c>
      <c r="L189" s="31">
        <f t="shared" ref="L189:M189" si="59">SUM(L190:L195)</f>
        <v>870</v>
      </c>
      <c r="M189" s="31">
        <f t="shared" si="59"/>
        <v>957</v>
      </c>
    </row>
    <row r="190" spans="1:13" x14ac:dyDescent="0.25">
      <c r="A190" s="22">
        <v>29</v>
      </c>
      <c r="B190" s="21" t="s">
        <v>24</v>
      </c>
      <c r="C190" s="20" t="s">
        <v>25</v>
      </c>
      <c r="D190" s="34">
        <f>vanpror.!D115</f>
        <v>0</v>
      </c>
      <c r="E190" s="34">
        <f>vanpror.!E115</f>
        <v>0</v>
      </c>
      <c r="F190" s="34">
        <f>vanpror.!F115</f>
        <v>0</v>
      </c>
      <c r="G190" s="34">
        <f>vanpror.!G115</f>
        <v>0</v>
      </c>
      <c r="H190" s="34">
        <f>vanpror.!H115</f>
        <v>0</v>
      </c>
      <c r="I190" s="34">
        <f>vanpror.!I115</f>
        <v>0</v>
      </c>
      <c r="J190" s="34">
        <f>vanpror.!J115</f>
        <v>0</v>
      </c>
      <c r="L190" s="34">
        <f>vanpror.!L115</f>
        <v>0</v>
      </c>
      <c r="M190" s="34">
        <f t="shared" ref="M190:M195" si="60">+F190-L190</f>
        <v>0</v>
      </c>
    </row>
    <row r="191" spans="1:13" x14ac:dyDescent="0.25">
      <c r="A191" s="22">
        <v>29</v>
      </c>
      <c r="B191" s="20" t="s">
        <v>44</v>
      </c>
      <c r="C191" s="20" t="s">
        <v>45</v>
      </c>
      <c r="D191" s="34">
        <f>vanpror.!D116</f>
        <v>0</v>
      </c>
      <c r="E191" s="34">
        <f>vanpror.!E116</f>
        <v>0</v>
      </c>
      <c r="F191" s="34">
        <f>vanpror.!F116</f>
        <v>0</v>
      </c>
      <c r="G191" s="34">
        <f>vanpror.!G116</f>
        <v>0</v>
      </c>
      <c r="H191" s="34">
        <f>vanpror.!H116</f>
        <v>0</v>
      </c>
      <c r="I191" s="34">
        <f>vanpror.!I116</f>
        <v>0</v>
      </c>
      <c r="J191" s="34">
        <f>vanpror.!J116</f>
        <v>0</v>
      </c>
      <c r="L191" s="34">
        <f>vanpror.!L116</f>
        <v>0</v>
      </c>
      <c r="M191" s="34">
        <f t="shared" si="60"/>
        <v>0</v>
      </c>
    </row>
    <row r="192" spans="1:13" x14ac:dyDescent="0.25">
      <c r="A192" s="22">
        <v>29</v>
      </c>
      <c r="B192" s="20" t="s">
        <v>46</v>
      </c>
      <c r="C192" s="20" t="s">
        <v>47</v>
      </c>
      <c r="D192" s="34">
        <f>vanpror.!D117</f>
        <v>0</v>
      </c>
      <c r="E192" s="34">
        <f>vanpror.!E117</f>
        <v>0</v>
      </c>
      <c r="F192" s="34">
        <f>vanpror.!F117</f>
        <v>0</v>
      </c>
      <c r="G192" s="34">
        <f>vanpror.!G117</f>
        <v>0</v>
      </c>
      <c r="H192" s="34">
        <f>vanpror.!H117</f>
        <v>0</v>
      </c>
      <c r="I192" s="34">
        <f>vanpror.!I117</f>
        <v>0</v>
      </c>
      <c r="J192" s="34">
        <f>vanpror.!J117</f>
        <v>0</v>
      </c>
      <c r="L192" s="34">
        <f>vanpror.!L117</f>
        <v>0</v>
      </c>
      <c r="M192" s="34">
        <f t="shared" si="60"/>
        <v>0</v>
      </c>
    </row>
    <row r="193" spans="1:13" x14ac:dyDescent="0.25">
      <c r="A193" s="22">
        <v>29</v>
      </c>
      <c r="B193" s="21">
        <v>42212</v>
      </c>
      <c r="C193" s="20" t="s">
        <v>190</v>
      </c>
      <c r="D193" s="34">
        <f>vanpror.!D118</f>
        <v>0</v>
      </c>
      <c r="E193" s="34">
        <f>vanpror.!E118</f>
        <v>0</v>
      </c>
      <c r="F193" s="34">
        <f>vanpror.!F118</f>
        <v>0</v>
      </c>
      <c r="G193" s="34">
        <f>vanpror.!G118</f>
        <v>0</v>
      </c>
      <c r="H193" s="34">
        <f>vanpror.!H118</f>
        <v>0</v>
      </c>
      <c r="I193" s="34">
        <f>vanpror.!I118</f>
        <v>0</v>
      </c>
      <c r="J193" s="34">
        <f>vanpror.!J118</f>
        <v>0</v>
      </c>
      <c r="L193" s="34">
        <f>vanpror.!L118</f>
        <v>0</v>
      </c>
      <c r="M193" s="34">
        <f t="shared" si="60"/>
        <v>0</v>
      </c>
    </row>
    <row r="194" spans="1:13" x14ac:dyDescent="0.25">
      <c r="A194" s="22">
        <v>29</v>
      </c>
      <c r="B194" s="21">
        <v>42271</v>
      </c>
      <c r="C194" s="20" t="s">
        <v>191</v>
      </c>
      <c r="D194" s="34">
        <f>vanpror.!D119</f>
        <v>0</v>
      </c>
      <c r="E194" s="34">
        <f>vanpror.!E119</f>
        <v>0</v>
      </c>
      <c r="F194" s="34">
        <f>vanpror.!F119</f>
        <v>0</v>
      </c>
      <c r="G194" s="34">
        <f>vanpror.!G119</f>
        <v>0</v>
      </c>
      <c r="H194" s="34">
        <f>vanpror.!H119</f>
        <v>0</v>
      </c>
      <c r="I194" s="34">
        <f>vanpror.!I119</f>
        <v>0</v>
      </c>
      <c r="J194" s="34">
        <f>vanpror.!J119</f>
        <v>0</v>
      </c>
      <c r="L194" s="34">
        <f>vanpror.!L119</f>
        <v>0</v>
      </c>
      <c r="M194" s="34">
        <f t="shared" si="60"/>
        <v>0</v>
      </c>
    </row>
    <row r="195" spans="1:13" x14ac:dyDescent="0.25">
      <c r="A195" s="22">
        <v>29</v>
      </c>
      <c r="B195" s="21" t="s">
        <v>165</v>
      </c>
      <c r="C195" s="20" t="s">
        <v>166</v>
      </c>
      <c r="D195" s="34">
        <f>vanpror.!D120</f>
        <v>0</v>
      </c>
      <c r="E195" s="34">
        <f>vanpror.!E120</f>
        <v>1827</v>
      </c>
      <c r="F195" s="34">
        <f>vanpror.!F120</f>
        <v>1827</v>
      </c>
      <c r="G195" s="34">
        <f>vanpror.!G120</f>
        <v>0</v>
      </c>
      <c r="H195" s="34">
        <f>vanpror.!H120</f>
        <v>1827</v>
      </c>
      <c r="I195" s="34">
        <f>vanpror.!I120</f>
        <v>0</v>
      </c>
      <c r="J195" s="34">
        <f>vanpror.!J120</f>
        <v>1827</v>
      </c>
      <c r="L195" s="34">
        <f>vanpror.!L120</f>
        <v>870</v>
      </c>
      <c r="M195" s="34">
        <f t="shared" si="60"/>
        <v>957</v>
      </c>
    </row>
    <row r="196" spans="1:13" x14ac:dyDescent="0.25">
      <c r="A196" s="17"/>
      <c r="B196" s="48">
        <v>18055021</v>
      </c>
      <c r="C196" s="18" t="s">
        <v>201</v>
      </c>
      <c r="D196" s="19">
        <f t="shared" ref="D196:M196" si="61">D197</f>
        <v>0</v>
      </c>
      <c r="E196" s="19">
        <f t="shared" si="61"/>
        <v>0</v>
      </c>
      <c r="F196" s="19">
        <f t="shared" si="61"/>
        <v>0</v>
      </c>
      <c r="G196" s="19">
        <f t="shared" si="61"/>
        <v>0</v>
      </c>
      <c r="H196" s="19">
        <f t="shared" si="61"/>
        <v>0</v>
      </c>
      <c r="I196" s="19">
        <f t="shared" si="61"/>
        <v>0</v>
      </c>
      <c r="J196" s="19">
        <f t="shared" si="61"/>
        <v>0</v>
      </c>
      <c r="L196" s="19">
        <f t="shared" si="61"/>
        <v>0</v>
      </c>
      <c r="M196" s="19">
        <f t="shared" si="61"/>
        <v>0</v>
      </c>
    </row>
    <row r="197" spans="1:13" x14ac:dyDescent="0.25">
      <c r="A197" s="14" t="s">
        <v>3</v>
      </c>
      <c r="B197" s="21">
        <v>32321</v>
      </c>
      <c r="C197" s="20" t="s">
        <v>202</v>
      </c>
      <c r="D197" s="16">
        <f>+'prorač. '!D87</f>
        <v>0</v>
      </c>
      <c r="E197" s="16">
        <f>+'prorač. '!E87</f>
        <v>0</v>
      </c>
      <c r="F197" s="16">
        <f>+'prorač. '!F87</f>
        <v>0</v>
      </c>
      <c r="G197" s="16">
        <f>+'prorač. '!G87</f>
        <v>0</v>
      </c>
      <c r="H197" s="16">
        <f>+'prorač. '!H87</f>
        <v>0</v>
      </c>
      <c r="I197" s="16">
        <f>+'prorač. '!I87</f>
        <v>0</v>
      </c>
      <c r="J197" s="16">
        <f>+'prorač. '!J87</f>
        <v>0</v>
      </c>
      <c r="L197" s="16">
        <f>+'prorač. '!L87</f>
        <v>0</v>
      </c>
      <c r="M197" s="16">
        <f>+F197-L197</f>
        <v>0</v>
      </c>
    </row>
    <row r="198" spans="1:13" x14ac:dyDescent="0.25">
      <c r="A198" s="17"/>
      <c r="B198" s="18" t="s">
        <v>100</v>
      </c>
      <c r="C198" s="18" t="s">
        <v>101</v>
      </c>
      <c r="D198" s="19">
        <f t="shared" ref="D198:F198" si="62">SUM(D199:D206)</f>
        <v>51300</v>
      </c>
      <c r="E198" s="19">
        <f t="shared" si="62"/>
        <v>500</v>
      </c>
      <c r="F198" s="19">
        <f t="shared" si="62"/>
        <v>51800</v>
      </c>
      <c r="G198" s="19">
        <f t="shared" ref="G198:J198" si="63">SUM(G199:G206)</f>
        <v>0</v>
      </c>
      <c r="H198" s="19">
        <f t="shared" si="63"/>
        <v>51800</v>
      </c>
      <c r="I198" s="19">
        <f t="shared" si="63"/>
        <v>0</v>
      </c>
      <c r="J198" s="19">
        <f t="shared" si="63"/>
        <v>51800</v>
      </c>
      <c r="L198" s="19">
        <f t="shared" ref="L198:M198" si="64">SUM(L199:L206)</f>
        <v>13131.35</v>
      </c>
      <c r="M198" s="19">
        <f t="shared" si="64"/>
        <v>38668.65</v>
      </c>
    </row>
    <row r="199" spans="1:13" x14ac:dyDescent="0.25">
      <c r="A199" s="22" t="s">
        <v>80</v>
      </c>
      <c r="B199" s="20" t="s">
        <v>86</v>
      </c>
      <c r="C199" s="20" t="s">
        <v>87</v>
      </c>
      <c r="D199" s="16">
        <f>'prorač. '!D89</f>
        <v>41400</v>
      </c>
      <c r="E199" s="16">
        <f>'prorač. '!E89</f>
        <v>0</v>
      </c>
      <c r="F199" s="16">
        <f>'prorač. '!F89</f>
        <v>41400</v>
      </c>
      <c r="G199" s="16">
        <f>'prorač. '!G89</f>
        <v>0</v>
      </c>
      <c r="H199" s="16">
        <f>'prorač. '!H89</f>
        <v>41400</v>
      </c>
      <c r="I199" s="16">
        <f>'prorač. '!I89</f>
        <v>0</v>
      </c>
      <c r="J199" s="16">
        <f>'prorač. '!J89</f>
        <v>41400</v>
      </c>
      <c r="L199" s="16">
        <f>'prorač. '!L89</f>
        <v>10336.39</v>
      </c>
      <c r="M199" s="16">
        <f t="shared" ref="M199:M206" si="65">+F199-L199</f>
        <v>31063.61</v>
      </c>
    </row>
    <row r="200" spans="1:13" x14ac:dyDescent="0.25">
      <c r="A200" s="22" t="s">
        <v>80</v>
      </c>
      <c r="B200" s="20" t="s">
        <v>88</v>
      </c>
      <c r="C200" s="20" t="s">
        <v>89</v>
      </c>
      <c r="D200" s="16">
        <f>'prorač. '!D90</f>
        <v>1300</v>
      </c>
      <c r="E200" s="16">
        <f>'prorač. '!E90</f>
        <v>0</v>
      </c>
      <c r="F200" s="16">
        <f>'prorač. '!F90</f>
        <v>1300</v>
      </c>
      <c r="G200" s="16">
        <f>'prorač. '!G90</f>
        <v>0</v>
      </c>
      <c r="H200" s="16">
        <f>'prorač. '!H90</f>
        <v>1300</v>
      </c>
      <c r="I200" s="16">
        <f>'prorač. '!I90</f>
        <v>0</v>
      </c>
      <c r="J200" s="16">
        <f>'prorač. '!J90</f>
        <v>1300</v>
      </c>
      <c r="L200" s="16">
        <f>'prorač. '!L90</f>
        <v>200</v>
      </c>
      <c r="M200" s="16">
        <f t="shared" si="65"/>
        <v>1100</v>
      </c>
    </row>
    <row r="201" spans="1:13" x14ac:dyDescent="0.25">
      <c r="A201" s="22" t="s">
        <v>80</v>
      </c>
      <c r="B201" s="20" t="s">
        <v>90</v>
      </c>
      <c r="C201" s="20" t="s">
        <v>91</v>
      </c>
      <c r="D201" s="16">
        <f>'prorač. '!D91</f>
        <v>0</v>
      </c>
      <c r="E201" s="16">
        <f>'prorač. '!E91</f>
        <v>500</v>
      </c>
      <c r="F201" s="16">
        <f>'prorač. '!F91</f>
        <v>500</v>
      </c>
      <c r="G201" s="16">
        <f>'prorač. '!G91</f>
        <v>0</v>
      </c>
      <c r="H201" s="16">
        <f>'prorač. '!H91</f>
        <v>500</v>
      </c>
      <c r="I201" s="16">
        <f>'prorač. '!I91</f>
        <v>0</v>
      </c>
      <c r="J201" s="16">
        <f>'prorač. '!J91</f>
        <v>500</v>
      </c>
      <c r="L201" s="16">
        <f>'prorač. '!L91</f>
        <v>441.44</v>
      </c>
      <c r="M201" s="16">
        <f t="shared" si="65"/>
        <v>58.56</v>
      </c>
    </row>
    <row r="202" spans="1:13" x14ac:dyDescent="0.25">
      <c r="A202" s="22" t="s">
        <v>80</v>
      </c>
      <c r="B202" s="20" t="s">
        <v>92</v>
      </c>
      <c r="C202" s="20" t="s">
        <v>93</v>
      </c>
      <c r="D202" s="16">
        <f>'prorač. '!D92</f>
        <v>0</v>
      </c>
      <c r="E202" s="16">
        <f>'prorač. '!E92</f>
        <v>0</v>
      </c>
      <c r="F202" s="16">
        <f>'prorač. '!F92</f>
        <v>0</v>
      </c>
      <c r="G202" s="16">
        <f>'prorač. '!G92</f>
        <v>0</v>
      </c>
      <c r="H202" s="16">
        <f>'prorač. '!H92</f>
        <v>0</v>
      </c>
      <c r="I202" s="16">
        <f>'prorač. '!I92</f>
        <v>0</v>
      </c>
      <c r="J202" s="16">
        <f>'prorač. '!J92</f>
        <v>0</v>
      </c>
      <c r="L202" s="16">
        <f>'prorač. '!L92</f>
        <v>0</v>
      </c>
      <c r="M202" s="16">
        <f t="shared" si="65"/>
        <v>0</v>
      </c>
    </row>
    <row r="203" spans="1:13" x14ac:dyDescent="0.25">
      <c r="A203" s="22" t="s">
        <v>80</v>
      </c>
      <c r="B203" s="20" t="s">
        <v>96</v>
      </c>
      <c r="C203" s="20" t="s">
        <v>97</v>
      </c>
      <c r="D203" s="16">
        <f>'prorač. '!D93</f>
        <v>6700</v>
      </c>
      <c r="E203" s="16">
        <f>'prorač. '!E93</f>
        <v>0</v>
      </c>
      <c r="F203" s="16">
        <f>'prorač. '!F93</f>
        <v>6700</v>
      </c>
      <c r="G203" s="16">
        <f>'prorač. '!G93</f>
        <v>0</v>
      </c>
      <c r="H203" s="16">
        <f>'prorač. '!H93</f>
        <v>6700</v>
      </c>
      <c r="I203" s="16">
        <f>'prorač. '!I93</f>
        <v>0</v>
      </c>
      <c r="J203" s="16">
        <f>'prorač. '!J93</f>
        <v>6700</v>
      </c>
      <c r="L203" s="16">
        <f>'prorač. '!L93</f>
        <v>1705.51</v>
      </c>
      <c r="M203" s="16">
        <f t="shared" si="65"/>
        <v>4994.49</v>
      </c>
    </row>
    <row r="204" spans="1:13" x14ac:dyDescent="0.25">
      <c r="A204" s="22" t="s">
        <v>80</v>
      </c>
      <c r="B204" s="20" t="s">
        <v>8</v>
      </c>
      <c r="C204" s="20" t="s">
        <v>9</v>
      </c>
      <c r="D204" s="16">
        <f>'prorač. '!D94</f>
        <v>0</v>
      </c>
      <c r="E204" s="16">
        <f>'prorač. '!E94</f>
        <v>0</v>
      </c>
      <c r="F204" s="16">
        <f>'prorač. '!F94</f>
        <v>0</v>
      </c>
      <c r="G204" s="16">
        <f>'prorač. '!G94</f>
        <v>0</v>
      </c>
      <c r="H204" s="16">
        <f>'prorač. '!H94</f>
        <v>0</v>
      </c>
      <c r="I204" s="16">
        <f>'prorač. '!I94</f>
        <v>0</v>
      </c>
      <c r="J204" s="16">
        <f>'prorač. '!J94</f>
        <v>0</v>
      </c>
      <c r="L204" s="16">
        <f>'prorač. '!L94</f>
        <v>0</v>
      </c>
      <c r="M204" s="16">
        <f t="shared" si="65"/>
        <v>0</v>
      </c>
    </row>
    <row r="205" spans="1:13" x14ac:dyDescent="0.25">
      <c r="A205" s="22" t="s">
        <v>80</v>
      </c>
      <c r="B205" s="20" t="s">
        <v>98</v>
      </c>
      <c r="C205" s="20" t="s">
        <v>99</v>
      </c>
      <c r="D205" s="16">
        <f>'prorač. '!D95</f>
        <v>1900</v>
      </c>
      <c r="E205" s="16">
        <f>'prorač. '!E95</f>
        <v>0</v>
      </c>
      <c r="F205" s="16">
        <f>'prorač. '!F95</f>
        <v>1900</v>
      </c>
      <c r="G205" s="16">
        <f>'prorač. '!G95</f>
        <v>0</v>
      </c>
      <c r="H205" s="16">
        <f>'prorač. '!H95</f>
        <v>1900</v>
      </c>
      <c r="I205" s="16">
        <f>'prorač. '!I95</f>
        <v>0</v>
      </c>
      <c r="J205" s="16">
        <f>'prorač. '!J95</f>
        <v>1900</v>
      </c>
      <c r="L205" s="16">
        <f>'prorač. '!L95</f>
        <v>448.01</v>
      </c>
      <c r="M205" s="16">
        <f t="shared" si="65"/>
        <v>1451.99</v>
      </c>
    </row>
    <row r="206" spans="1:13" s="3" customFormat="1" x14ac:dyDescent="0.25">
      <c r="A206" s="22" t="s">
        <v>80</v>
      </c>
      <c r="B206" s="20" t="s">
        <v>154</v>
      </c>
      <c r="C206" s="20" t="s">
        <v>155</v>
      </c>
      <c r="D206" s="16">
        <f>'prorač. '!D96</f>
        <v>0</v>
      </c>
      <c r="E206" s="16">
        <f>'prorač. '!E96</f>
        <v>0</v>
      </c>
      <c r="F206" s="16">
        <f>'prorač. '!F96</f>
        <v>0</v>
      </c>
      <c r="G206" s="16">
        <f>'prorač. '!G96</f>
        <v>0</v>
      </c>
      <c r="H206" s="16">
        <f>'prorač. '!H96</f>
        <v>0</v>
      </c>
      <c r="I206" s="16">
        <f>'prorač. '!I96</f>
        <v>0</v>
      </c>
      <c r="J206" s="16">
        <f>'prorač. '!J96</f>
        <v>0</v>
      </c>
      <c r="L206" s="16">
        <f>'prorač. '!L96</f>
        <v>0</v>
      </c>
      <c r="M206" s="16">
        <f t="shared" si="65"/>
        <v>0</v>
      </c>
    </row>
    <row r="207" spans="1:13" x14ac:dyDescent="0.25">
      <c r="A207" s="17"/>
      <c r="B207" s="18" t="s">
        <v>102</v>
      </c>
      <c r="C207" s="18" t="s">
        <v>103</v>
      </c>
      <c r="D207" s="19">
        <f t="shared" ref="D207:F207" si="66">D208+D214+D223</f>
        <v>185000</v>
      </c>
      <c r="E207" s="19">
        <f t="shared" si="66"/>
        <v>998</v>
      </c>
      <c r="F207" s="19">
        <f t="shared" si="66"/>
        <v>185998</v>
      </c>
      <c r="G207" s="19">
        <f t="shared" ref="G207:J207" si="67">G208+G214+G223</f>
        <v>0</v>
      </c>
      <c r="H207" s="19">
        <f t="shared" si="67"/>
        <v>185998</v>
      </c>
      <c r="I207" s="19">
        <f t="shared" si="67"/>
        <v>0</v>
      </c>
      <c r="J207" s="19">
        <f t="shared" si="67"/>
        <v>185998</v>
      </c>
      <c r="L207" s="19">
        <f t="shared" ref="L207:M207" si="68">L208+L214+L223</f>
        <v>55264.15</v>
      </c>
      <c r="M207" s="19">
        <f t="shared" si="68"/>
        <v>130733.84999999999</v>
      </c>
    </row>
    <row r="208" spans="1:13" x14ac:dyDescent="0.25">
      <c r="A208" s="23" t="s">
        <v>80</v>
      </c>
      <c r="B208" s="24"/>
      <c r="C208" s="24" t="s">
        <v>81</v>
      </c>
      <c r="D208" s="31">
        <f t="shared" ref="D208:F208" si="69">SUM(D209:D213)</f>
        <v>117600</v>
      </c>
      <c r="E208" s="31">
        <f t="shared" ref="E208:H208" si="70">SUM(E209:E213)</f>
        <v>16680</v>
      </c>
      <c r="F208" s="31">
        <f t="shared" si="69"/>
        <v>134280</v>
      </c>
      <c r="G208" s="31">
        <f t="shared" si="70"/>
        <v>0</v>
      </c>
      <c r="H208" s="31">
        <f t="shared" si="70"/>
        <v>134280</v>
      </c>
      <c r="I208" s="31">
        <f t="shared" ref="I208:J208" si="71">SUM(I209:I213)</f>
        <v>0</v>
      </c>
      <c r="J208" s="31">
        <f t="shared" si="71"/>
        <v>134280</v>
      </c>
      <c r="L208" s="31">
        <f t="shared" ref="L208:M208" si="72">SUM(L209:L213)</f>
        <v>21777.54</v>
      </c>
      <c r="M208" s="31">
        <f t="shared" si="72"/>
        <v>112502.45999999999</v>
      </c>
    </row>
    <row r="209" spans="1:13" s="3" customFormat="1" x14ac:dyDescent="0.25">
      <c r="A209" s="22" t="s">
        <v>80</v>
      </c>
      <c r="B209" s="20" t="s">
        <v>86</v>
      </c>
      <c r="C209" s="20" t="s">
        <v>87</v>
      </c>
      <c r="D209" s="32">
        <f>'prorač. '!D99</f>
        <v>85000</v>
      </c>
      <c r="E209" s="32">
        <f>'prorač. '!E99</f>
        <v>10000</v>
      </c>
      <c r="F209" s="32">
        <f>'prorač. '!F99</f>
        <v>95000</v>
      </c>
      <c r="G209" s="32">
        <f>'prorač. '!G99</f>
        <v>0</v>
      </c>
      <c r="H209" s="32">
        <f>'prorač. '!H99</f>
        <v>95000</v>
      </c>
      <c r="I209" s="32">
        <f>'prorač. '!I99</f>
        <v>0</v>
      </c>
      <c r="J209" s="32">
        <f>'prorač. '!J99</f>
        <v>95000</v>
      </c>
      <c r="L209" s="32">
        <f>'prorač. '!L99</f>
        <v>17320.79</v>
      </c>
      <c r="M209" s="32">
        <f t="shared" ref="M209:M213" si="73">+F209-L209</f>
        <v>77679.209999999992</v>
      </c>
    </row>
    <row r="210" spans="1:13" x14ac:dyDescent="0.25">
      <c r="A210" s="22" t="s">
        <v>80</v>
      </c>
      <c r="B210" s="20" t="s">
        <v>88</v>
      </c>
      <c r="C210" s="20" t="s">
        <v>89</v>
      </c>
      <c r="D210" s="32">
        <f>'prorač. '!D100</f>
        <v>12000</v>
      </c>
      <c r="E210" s="32">
        <f>'prorač. '!E100</f>
        <v>0</v>
      </c>
      <c r="F210" s="32">
        <f>'prorač. '!F100</f>
        <v>12000</v>
      </c>
      <c r="G210" s="32">
        <f>'prorač. '!G100</f>
        <v>0</v>
      </c>
      <c r="H210" s="32">
        <f>'prorač. '!H100</f>
        <v>12000</v>
      </c>
      <c r="I210" s="32">
        <f>'prorač. '!I100</f>
        <v>0</v>
      </c>
      <c r="J210" s="32">
        <f>'prorač. '!J100</f>
        <v>12000</v>
      </c>
      <c r="L210" s="32">
        <f>'prorač. '!L100</f>
        <v>600</v>
      </c>
      <c r="M210" s="32">
        <f t="shared" si="73"/>
        <v>11400</v>
      </c>
    </row>
    <row r="211" spans="1:13" x14ac:dyDescent="0.25">
      <c r="A211" s="22" t="s">
        <v>80</v>
      </c>
      <c r="B211" s="20" t="s">
        <v>90</v>
      </c>
      <c r="C211" s="20" t="s">
        <v>289</v>
      </c>
      <c r="D211" s="32">
        <f>'prorač. '!D101</f>
        <v>0</v>
      </c>
      <c r="E211" s="32">
        <f>'prorač. '!E101</f>
        <v>0</v>
      </c>
      <c r="F211" s="32">
        <f>'prorač. '!F101</f>
        <v>0</v>
      </c>
      <c r="G211" s="32">
        <f>'prorač. '!G101</f>
        <v>0</v>
      </c>
      <c r="H211" s="32">
        <f>'prorač. '!H101</f>
        <v>0</v>
      </c>
      <c r="I211" s="32">
        <f>'prorač. '!I101</f>
        <v>0</v>
      </c>
      <c r="J211" s="32">
        <f>'prorač. '!J101</f>
        <v>0</v>
      </c>
      <c r="L211" s="32">
        <f>'prorač. '!L101</f>
        <v>441.44</v>
      </c>
      <c r="M211" s="32">
        <f t="shared" ref="M211" si="74">+F211-L211</f>
        <v>-441.44</v>
      </c>
    </row>
    <row r="212" spans="1:13" x14ac:dyDescent="0.25">
      <c r="A212" s="22" t="s">
        <v>80</v>
      </c>
      <c r="B212" s="20" t="s">
        <v>96</v>
      </c>
      <c r="C212" s="20" t="s">
        <v>97</v>
      </c>
      <c r="D212" s="32">
        <f>'prorač. '!D102</f>
        <v>14600</v>
      </c>
      <c r="E212" s="32">
        <f>'prorač. '!E102</f>
        <v>5680</v>
      </c>
      <c r="F212" s="32">
        <f>'prorač. '!F102</f>
        <v>20280</v>
      </c>
      <c r="G212" s="32">
        <f>'prorač. '!G102</f>
        <v>0</v>
      </c>
      <c r="H212" s="32">
        <f>'prorač. '!H102</f>
        <v>20280</v>
      </c>
      <c r="I212" s="32">
        <f>'prorač. '!I102</f>
        <v>0</v>
      </c>
      <c r="J212" s="32">
        <f>'prorač. '!J102</f>
        <v>20280</v>
      </c>
      <c r="L212" s="32">
        <f>'prorač. '!L102</f>
        <v>2857.91</v>
      </c>
      <c r="M212" s="32">
        <f t="shared" si="73"/>
        <v>17422.09</v>
      </c>
    </row>
    <row r="213" spans="1:13" x14ac:dyDescent="0.25">
      <c r="A213" s="22" t="s">
        <v>80</v>
      </c>
      <c r="B213" s="20" t="s">
        <v>98</v>
      </c>
      <c r="C213" s="20" t="s">
        <v>99</v>
      </c>
      <c r="D213" s="32">
        <f>'prorač. '!D103</f>
        <v>6000</v>
      </c>
      <c r="E213" s="32">
        <f>'prorač. '!E103</f>
        <v>1000</v>
      </c>
      <c r="F213" s="32">
        <f>'prorač. '!F103</f>
        <v>7000</v>
      </c>
      <c r="G213" s="32">
        <f>'prorač. '!G103</f>
        <v>0</v>
      </c>
      <c r="H213" s="32">
        <f>'prorač. '!H103</f>
        <v>7000</v>
      </c>
      <c r="I213" s="32">
        <f>'prorač. '!I103</f>
        <v>0</v>
      </c>
      <c r="J213" s="32">
        <f>'prorač. '!J103</f>
        <v>7000</v>
      </c>
      <c r="L213" s="32">
        <f>'prorač. '!L103</f>
        <v>557.4</v>
      </c>
      <c r="M213" s="32">
        <f t="shared" si="73"/>
        <v>6442.6</v>
      </c>
    </row>
    <row r="214" spans="1:13" s="3" customFormat="1" x14ac:dyDescent="0.25">
      <c r="A214" s="23"/>
      <c r="B214" s="24"/>
      <c r="C214" s="24" t="s">
        <v>105</v>
      </c>
      <c r="D214" s="31">
        <f t="shared" ref="D214:F214" si="75">SUM(D215:D222)</f>
        <v>67400</v>
      </c>
      <c r="E214" s="31">
        <f t="shared" ref="E214:H214" si="76">SUM(E215:E222)</f>
        <v>-15682</v>
      </c>
      <c r="F214" s="31">
        <f t="shared" si="75"/>
        <v>51718</v>
      </c>
      <c r="G214" s="31">
        <f t="shared" si="76"/>
        <v>0</v>
      </c>
      <c r="H214" s="31">
        <f t="shared" si="76"/>
        <v>51718</v>
      </c>
      <c r="I214" s="31">
        <f t="shared" ref="I214:J214" si="77">SUM(I215:I222)</f>
        <v>0</v>
      </c>
      <c r="J214" s="31">
        <f t="shared" si="77"/>
        <v>51718</v>
      </c>
      <c r="L214" s="31">
        <f t="shared" ref="L214:M214" si="78">SUM(L215:L222)</f>
        <v>33486.61</v>
      </c>
      <c r="M214" s="31">
        <f t="shared" si="78"/>
        <v>18231.39</v>
      </c>
    </row>
    <row r="215" spans="1:13" x14ac:dyDescent="0.25">
      <c r="A215" s="22">
        <v>44</v>
      </c>
      <c r="B215" s="20" t="s">
        <v>86</v>
      </c>
      <c r="C215" s="20" t="s">
        <v>87</v>
      </c>
      <c r="D215" s="32">
        <f>'prorač. '!D105</f>
        <v>50000</v>
      </c>
      <c r="E215" s="32">
        <f>'prorač. '!E105</f>
        <v>-10000</v>
      </c>
      <c r="F215" s="32">
        <f>'prorač. '!F105</f>
        <v>40000</v>
      </c>
      <c r="G215" s="32">
        <f>'prorač. '!G105</f>
        <v>0</v>
      </c>
      <c r="H215" s="32">
        <f>'prorač. '!H105</f>
        <v>40000</v>
      </c>
      <c r="I215" s="32">
        <f>'prorač. '!I105</f>
        <v>0</v>
      </c>
      <c r="J215" s="32">
        <f>'prorač. '!J105</f>
        <v>40000</v>
      </c>
      <c r="L215" s="32">
        <f>'prorač. '!L105</f>
        <v>27031.11</v>
      </c>
      <c r="M215" s="32">
        <f t="shared" ref="M215:M222" si="79">+F215-L215</f>
        <v>12968.89</v>
      </c>
    </row>
    <row r="216" spans="1:13" s="3" customFormat="1" x14ac:dyDescent="0.25">
      <c r="A216" s="22">
        <v>44</v>
      </c>
      <c r="B216" s="20" t="s">
        <v>88</v>
      </c>
      <c r="C216" s="20" t="s">
        <v>89</v>
      </c>
      <c r="D216" s="32">
        <f>'prorač. '!D106</f>
        <v>0</v>
      </c>
      <c r="E216" s="32">
        <f>'prorač. '!E106</f>
        <v>0</v>
      </c>
      <c r="F216" s="32">
        <f>'prorač. '!F106</f>
        <v>0</v>
      </c>
      <c r="G216" s="32">
        <f>'prorač. '!G106</f>
        <v>0</v>
      </c>
      <c r="H216" s="32">
        <f>'prorač. '!H106</f>
        <v>0</v>
      </c>
      <c r="I216" s="32">
        <f>'prorač. '!I106</f>
        <v>0</v>
      </c>
      <c r="J216" s="32">
        <f>'prorač. '!J106</f>
        <v>0</v>
      </c>
      <c r="L216" s="32">
        <f>'prorač. '!L106</f>
        <v>1000</v>
      </c>
      <c r="M216" s="32">
        <f t="shared" si="79"/>
        <v>-1000</v>
      </c>
    </row>
    <row r="217" spans="1:13" x14ac:dyDescent="0.25">
      <c r="A217" s="25" t="s">
        <v>104</v>
      </c>
      <c r="B217" s="20" t="s">
        <v>90</v>
      </c>
      <c r="C217" s="20" t="s">
        <v>91</v>
      </c>
      <c r="D217" s="32">
        <f>'prorač. '!D107</f>
        <v>0</v>
      </c>
      <c r="E217" s="32">
        <f>'prorač. '!E107</f>
        <v>0</v>
      </c>
      <c r="F217" s="32">
        <f>'prorač. '!F107</f>
        <v>0</v>
      </c>
      <c r="G217" s="32">
        <f>'prorač. '!G107</f>
        <v>0</v>
      </c>
      <c r="H217" s="32">
        <f>'prorač. '!H107</f>
        <v>0</v>
      </c>
      <c r="I217" s="32">
        <f>'prorač. '!I107</f>
        <v>0</v>
      </c>
      <c r="J217" s="32">
        <f>'prorač. '!J107</f>
        <v>0</v>
      </c>
      <c r="L217" s="32">
        <f>'prorač. '!L107</f>
        <v>0</v>
      </c>
      <c r="M217" s="32">
        <f t="shared" si="79"/>
        <v>0</v>
      </c>
    </row>
    <row r="218" spans="1:13" s="3" customFormat="1" x14ac:dyDescent="0.25">
      <c r="A218" s="22" t="s">
        <v>104</v>
      </c>
      <c r="B218" s="20" t="s">
        <v>92</v>
      </c>
      <c r="C218" s="20" t="s">
        <v>93</v>
      </c>
      <c r="D218" s="32">
        <f>'prorač. '!D108</f>
        <v>0</v>
      </c>
      <c r="E218" s="32">
        <f>'prorač. '!E108</f>
        <v>0</v>
      </c>
      <c r="F218" s="32">
        <f>'prorač. '!F108</f>
        <v>0</v>
      </c>
      <c r="G218" s="32">
        <f>'prorač. '!G108</f>
        <v>0</v>
      </c>
      <c r="H218" s="32">
        <f>'prorač. '!H108</f>
        <v>0</v>
      </c>
      <c r="I218" s="32">
        <f>'prorač. '!I108</f>
        <v>0</v>
      </c>
      <c r="J218" s="32">
        <f>'prorač. '!J108</f>
        <v>0</v>
      </c>
      <c r="L218" s="32">
        <f>'prorač. '!L108</f>
        <v>0</v>
      </c>
      <c r="M218" s="32">
        <f t="shared" si="79"/>
        <v>0</v>
      </c>
    </row>
    <row r="219" spans="1:13" s="3" customFormat="1" x14ac:dyDescent="0.25">
      <c r="A219" s="22" t="s">
        <v>104</v>
      </c>
      <c r="B219" s="20" t="s">
        <v>96</v>
      </c>
      <c r="C219" s="20" t="s">
        <v>97</v>
      </c>
      <c r="D219" s="32">
        <f>'prorač. '!D109</f>
        <v>17400</v>
      </c>
      <c r="E219" s="32">
        <f>'prorač. '!E109</f>
        <v>-5682</v>
      </c>
      <c r="F219" s="32">
        <f>'prorač. '!F109</f>
        <v>11718</v>
      </c>
      <c r="G219" s="32">
        <f>'prorač. '!G109</f>
        <v>0</v>
      </c>
      <c r="H219" s="32">
        <f>'prorač. '!H109</f>
        <v>11718</v>
      </c>
      <c r="I219" s="32">
        <f>'prorač. '!I109</f>
        <v>0</v>
      </c>
      <c r="J219" s="32">
        <f>'prorač. '!J109</f>
        <v>11718</v>
      </c>
      <c r="L219" s="32">
        <f>'prorač. '!L109</f>
        <v>4460.13</v>
      </c>
      <c r="M219" s="32">
        <f t="shared" si="79"/>
        <v>7257.87</v>
      </c>
    </row>
    <row r="220" spans="1:13" x14ac:dyDescent="0.25">
      <c r="A220" s="22" t="s">
        <v>104</v>
      </c>
      <c r="B220" s="20" t="s">
        <v>152</v>
      </c>
      <c r="C220" s="20" t="s">
        <v>153</v>
      </c>
      <c r="D220" s="32">
        <f>'prorač. '!D110</f>
        <v>0</v>
      </c>
      <c r="E220" s="32">
        <f>'prorač. '!E110</f>
        <v>0</v>
      </c>
      <c r="F220" s="32">
        <f>'prorač. '!F110</f>
        <v>0</v>
      </c>
      <c r="G220" s="32">
        <f>'prorač. '!G110</f>
        <v>0</v>
      </c>
      <c r="H220" s="32">
        <f>'prorač. '!H110</f>
        <v>0</v>
      </c>
      <c r="I220" s="32">
        <f>'prorač. '!I110</f>
        <v>0</v>
      </c>
      <c r="J220" s="32">
        <f>'prorač. '!J110</f>
        <v>0</v>
      </c>
      <c r="L220" s="32">
        <f>'prorač. '!L110</f>
        <v>0</v>
      </c>
      <c r="M220" s="32">
        <f t="shared" si="79"/>
        <v>0</v>
      </c>
    </row>
    <row r="221" spans="1:13" x14ac:dyDescent="0.25">
      <c r="A221" s="22" t="s">
        <v>104</v>
      </c>
      <c r="B221" s="20" t="s">
        <v>8</v>
      </c>
      <c r="C221" s="20" t="s">
        <v>9</v>
      </c>
      <c r="D221" s="32">
        <f>'prorač. '!D111</f>
        <v>0</v>
      </c>
      <c r="E221" s="32">
        <f>'prorač. '!E111</f>
        <v>0</v>
      </c>
      <c r="F221" s="32">
        <f>'prorač. '!F111</f>
        <v>0</v>
      </c>
      <c r="G221" s="32">
        <f>'prorač. '!G111</f>
        <v>0</v>
      </c>
      <c r="H221" s="32">
        <f>'prorač. '!H111</f>
        <v>0</v>
      </c>
      <c r="I221" s="32">
        <f>'prorač. '!I111</f>
        <v>0</v>
      </c>
      <c r="J221" s="32">
        <f>'prorač. '!J111</f>
        <v>0</v>
      </c>
      <c r="L221" s="32">
        <f>'prorač. '!L111</f>
        <v>0</v>
      </c>
      <c r="M221" s="32">
        <f t="shared" si="79"/>
        <v>0</v>
      </c>
    </row>
    <row r="222" spans="1:13" x14ac:dyDescent="0.25">
      <c r="A222" s="22" t="s">
        <v>104</v>
      </c>
      <c r="B222" s="20" t="s">
        <v>98</v>
      </c>
      <c r="C222" s="20" t="s">
        <v>99</v>
      </c>
      <c r="D222" s="32">
        <f>'prorač. '!D112</f>
        <v>0</v>
      </c>
      <c r="E222" s="32">
        <f>'prorač. '!E112</f>
        <v>0</v>
      </c>
      <c r="F222" s="32">
        <f>'prorač. '!F112</f>
        <v>0</v>
      </c>
      <c r="G222" s="32">
        <f>'prorač. '!G112</f>
        <v>0</v>
      </c>
      <c r="H222" s="32">
        <f>'prorač. '!H112</f>
        <v>0</v>
      </c>
      <c r="I222" s="32">
        <f>'prorač. '!I112</f>
        <v>0</v>
      </c>
      <c r="J222" s="32">
        <f>'prorač. '!J112</f>
        <v>0</v>
      </c>
      <c r="L222" s="32">
        <f>'prorač. '!L112</f>
        <v>995.37</v>
      </c>
      <c r="M222" s="32">
        <f t="shared" si="79"/>
        <v>-995.37</v>
      </c>
    </row>
    <row r="223" spans="1:13" s="3" customFormat="1" x14ac:dyDescent="0.25">
      <c r="A223" s="23">
        <v>22</v>
      </c>
      <c r="B223" s="24"/>
      <c r="C223" s="24" t="s">
        <v>269</v>
      </c>
      <c r="D223" s="31">
        <f t="shared" ref="D223:M223" si="80">+D224</f>
        <v>0</v>
      </c>
      <c r="E223" s="31">
        <f t="shared" si="80"/>
        <v>0</v>
      </c>
      <c r="F223" s="31">
        <f t="shared" si="80"/>
        <v>0</v>
      </c>
      <c r="G223" s="31">
        <f t="shared" si="80"/>
        <v>0</v>
      </c>
      <c r="H223" s="31">
        <f t="shared" si="80"/>
        <v>0</v>
      </c>
      <c r="I223" s="31">
        <f t="shared" si="80"/>
        <v>0</v>
      </c>
      <c r="J223" s="31">
        <f t="shared" si="80"/>
        <v>0</v>
      </c>
      <c r="L223" s="31">
        <f t="shared" si="80"/>
        <v>0</v>
      </c>
      <c r="M223" s="31">
        <f t="shared" si="80"/>
        <v>0</v>
      </c>
    </row>
    <row r="224" spans="1:13" x14ac:dyDescent="0.25">
      <c r="A224" s="97">
        <v>22</v>
      </c>
      <c r="B224" s="109" t="s">
        <v>86</v>
      </c>
      <c r="C224" s="99" t="s">
        <v>87</v>
      </c>
      <c r="D224" s="32">
        <f>+'prorač. '!D114</f>
        <v>0</v>
      </c>
      <c r="E224" s="32">
        <f>+'prorač. '!E114</f>
        <v>0</v>
      </c>
      <c r="F224" s="32">
        <f>+'prorač. '!F114</f>
        <v>0</v>
      </c>
      <c r="G224" s="32">
        <f>+'prorač. '!G114</f>
        <v>0</v>
      </c>
      <c r="H224" s="137">
        <f>+'prorač. '!H114</f>
        <v>0</v>
      </c>
      <c r="I224" s="32">
        <f>+'prorač. '!I114</f>
        <v>0</v>
      </c>
      <c r="J224" s="32">
        <f>+'prorač. '!J114</f>
        <v>0</v>
      </c>
      <c r="L224" s="32">
        <f>+'prorač. '!L114</f>
        <v>0</v>
      </c>
      <c r="M224" s="32">
        <f>+F224-L224</f>
        <v>0</v>
      </c>
    </row>
    <row r="225" spans="1:13" x14ac:dyDescent="0.25">
      <c r="A225" s="17"/>
      <c r="B225" s="18" t="s">
        <v>127</v>
      </c>
      <c r="C225" s="18" t="s">
        <v>128</v>
      </c>
      <c r="D225" s="19">
        <f t="shared" ref="D225:M225" si="81">D226</f>
        <v>45500</v>
      </c>
      <c r="E225" s="19">
        <f t="shared" si="81"/>
        <v>0</v>
      </c>
      <c r="F225" s="19">
        <f t="shared" si="81"/>
        <v>45500</v>
      </c>
      <c r="G225" s="19">
        <f t="shared" si="81"/>
        <v>0</v>
      </c>
      <c r="H225" s="112">
        <f t="shared" si="81"/>
        <v>45500</v>
      </c>
      <c r="I225" s="19">
        <f t="shared" si="81"/>
        <v>0</v>
      </c>
      <c r="J225" s="19">
        <f t="shared" si="81"/>
        <v>45500</v>
      </c>
      <c r="L225" s="19">
        <f t="shared" si="81"/>
        <v>0</v>
      </c>
      <c r="M225" s="19">
        <f t="shared" si="81"/>
        <v>45500</v>
      </c>
    </row>
    <row r="226" spans="1:13" x14ac:dyDescent="0.25">
      <c r="A226" s="35" t="s">
        <v>124</v>
      </c>
      <c r="B226" s="20" t="s">
        <v>116</v>
      </c>
      <c r="C226" s="20" t="s">
        <v>117</v>
      </c>
      <c r="D226" s="34">
        <f>vanpror.!D122</f>
        <v>45500</v>
      </c>
      <c r="E226" s="34">
        <f>vanpror.!E122</f>
        <v>0</v>
      </c>
      <c r="F226" s="34">
        <f>vanpror.!F122</f>
        <v>45500</v>
      </c>
      <c r="G226" s="34">
        <f>vanpror.!G122</f>
        <v>0</v>
      </c>
      <c r="H226" s="113">
        <f>vanpror.!H122</f>
        <v>45500</v>
      </c>
      <c r="I226" s="34">
        <f>vanpror.!I122</f>
        <v>0</v>
      </c>
      <c r="J226" s="34">
        <f>vanpror.!J122</f>
        <v>45500</v>
      </c>
      <c r="L226" s="34">
        <f>vanpror.!L122</f>
        <v>0</v>
      </c>
      <c r="M226" s="34">
        <f>+F226-L226</f>
        <v>45500</v>
      </c>
    </row>
    <row r="227" spans="1:13" x14ac:dyDescent="0.25">
      <c r="A227" s="17"/>
      <c r="B227" s="18" t="s">
        <v>265</v>
      </c>
      <c r="C227" s="18" t="s">
        <v>266</v>
      </c>
      <c r="D227" s="107">
        <f t="shared" ref="D227:M228" si="82">D228</f>
        <v>113000</v>
      </c>
      <c r="E227" s="107">
        <f t="shared" si="82"/>
        <v>26650</v>
      </c>
      <c r="F227" s="19">
        <f t="shared" si="82"/>
        <v>139650</v>
      </c>
      <c r="G227" s="107">
        <f t="shared" si="82"/>
        <v>0</v>
      </c>
      <c r="H227" s="107">
        <f t="shared" si="82"/>
        <v>139650</v>
      </c>
      <c r="I227" s="107">
        <f t="shared" si="82"/>
        <v>0</v>
      </c>
      <c r="J227" s="19">
        <f t="shared" si="82"/>
        <v>139650</v>
      </c>
      <c r="L227" s="107">
        <f t="shared" si="82"/>
        <v>43213.55</v>
      </c>
      <c r="M227" s="107">
        <f t="shared" si="82"/>
        <v>96436.45</v>
      </c>
    </row>
    <row r="228" spans="1:13" s="8" customFormat="1" x14ac:dyDescent="0.25">
      <c r="A228" s="100" t="s">
        <v>124</v>
      </c>
      <c r="B228" s="101"/>
      <c r="C228" s="101" t="s">
        <v>156</v>
      </c>
      <c r="D228" s="108">
        <f>+D229+D230</f>
        <v>113000</v>
      </c>
      <c r="E228" s="108">
        <f t="shared" ref="E228:F228" si="83">+E229+E230</f>
        <v>26650</v>
      </c>
      <c r="F228" s="108">
        <f t="shared" si="83"/>
        <v>139650</v>
      </c>
      <c r="G228" s="108">
        <f t="shared" si="82"/>
        <v>0</v>
      </c>
      <c r="H228" s="138">
        <f t="shared" si="82"/>
        <v>139650</v>
      </c>
      <c r="I228" s="108">
        <f t="shared" si="82"/>
        <v>0</v>
      </c>
      <c r="J228" s="108">
        <f t="shared" si="82"/>
        <v>139650</v>
      </c>
      <c r="L228" s="108">
        <f>+L229+L230</f>
        <v>43213.55</v>
      </c>
      <c r="M228" s="108">
        <f t="shared" si="82"/>
        <v>96436.45</v>
      </c>
    </row>
    <row r="229" spans="1:13" customFormat="1" x14ac:dyDescent="0.25">
      <c r="A229" s="103" t="s">
        <v>124</v>
      </c>
      <c r="B229" s="98">
        <v>32224</v>
      </c>
      <c r="C229" s="99" t="s">
        <v>109</v>
      </c>
      <c r="D229" s="140">
        <f>+vanpror.!D125</f>
        <v>0</v>
      </c>
      <c r="E229" s="140">
        <f>+vanpror.!E125</f>
        <v>139650</v>
      </c>
      <c r="F229" s="140">
        <f>+D229+E229</f>
        <v>139650</v>
      </c>
      <c r="G229" s="140">
        <f>+vanpror.!G125</f>
        <v>0</v>
      </c>
      <c r="H229" s="139">
        <f>+vanpror.!H125</f>
        <v>139650</v>
      </c>
      <c r="I229" s="140">
        <f>+vanpror.!I125</f>
        <v>0</v>
      </c>
      <c r="J229" s="140">
        <f>+vanpror.!J125</f>
        <v>139650</v>
      </c>
      <c r="L229" s="140">
        <f>vanpror.!L125</f>
        <v>43213.55</v>
      </c>
      <c r="M229" s="140">
        <f t="shared" ref="M229:M230" si="84">+F229-L229</f>
        <v>96436.45</v>
      </c>
    </row>
    <row r="230" spans="1:13" x14ac:dyDescent="0.25">
      <c r="A230" s="171">
        <v>55</v>
      </c>
      <c r="B230" s="182">
        <v>37219</v>
      </c>
      <c r="C230" s="47" t="s">
        <v>83</v>
      </c>
      <c r="D230" s="140">
        <f>+vanpror.!D126</f>
        <v>113000</v>
      </c>
      <c r="E230" s="140">
        <f>+vanpror.!E126</f>
        <v>-113000</v>
      </c>
      <c r="F230" s="213">
        <f>+D230+E230</f>
        <v>0</v>
      </c>
      <c r="G230" s="16"/>
      <c r="H230" s="16"/>
      <c r="I230" s="16"/>
      <c r="J230" s="16"/>
      <c r="L230" s="127">
        <f>vanpror.!L126</f>
        <v>0</v>
      </c>
      <c r="M230" s="127">
        <f t="shared" si="84"/>
        <v>0</v>
      </c>
    </row>
    <row r="231" spans="1:13" x14ac:dyDescent="0.25">
      <c r="A231" s="17"/>
      <c r="B231" s="18" t="s">
        <v>106</v>
      </c>
      <c r="C231" s="18" t="s">
        <v>107</v>
      </c>
      <c r="D231" s="19">
        <f t="shared" ref="D231:F231" si="85">D232+D233</f>
        <v>5250</v>
      </c>
      <c r="E231" s="19">
        <f t="shared" si="85"/>
        <v>-710</v>
      </c>
      <c r="F231" s="19">
        <f t="shared" si="85"/>
        <v>4540</v>
      </c>
      <c r="G231" s="19">
        <f t="shared" ref="G231:J231" si="86">G232+G233</f>
        <v>0</v>
      </c>
      <c r="H231" s="112">
        <f t="shared" si="86"/>
        <v>4540</v>
      </c>
      <c r="I231" s="19">
        <f t="shared" si="86"/>
        <v>0</v>
      </c>
      <c r="J231" s="19">
        <f t="shared" si="86"/>
        <v>4540</v>
      </c>
      <c r="L231" s="19">
        <f t="shared" ref="L231:M231" si="87">L232+L233</f>
        <v>2335.58</v>
      </c>
      <c r="M231" s="19">
        <f t="shared" si="87"/>
        <v>2204.42</v>
      </c>
    </row>
    <row r="232" spans="1:13" x14ac:dyDescent="0.25">
      <c r="A232" s="14" t="s">
        <v>104</v>
      </c>
      <c r="B232" s="15" t="s">
        <v>108</v>
      </c>
      <c r="C232" s="15" t="s">
        <v>109</v>
      </c>
      <c r="D232" s="36">
        <f>'prorač. '!D116</f>
        <v>5000</v>
      </c>
      <c r="E232" s="36">
        <f>'prorač. '!E116</f>
        <v>-710</v>
      </c>
      <c r="F232" s="36">
        <f>'prorač. '!F116</f>
        <v>4290</v>
      </c>
      <c r="G232" s="36">
        <f>'prorač. '!G116</f>
        <v>0</v>
      </c>
      <c r="H232" s="141">
        <f>'prorač. '!H116</f>
        <v>4290</v>
      </c>
      <c r="I232" s="36">
        <f>'prorač. '!I116</f>
        <v>0</v>
      </c>
      <c r="J232" s="36">
        <f>'prorač. '!J116</f>
        <v>4290</v>
      </c>
      <c r="L232" s="36">
        <f>'prorač. '!L116</f>
        <v>2224.3619047619045</v>
      </c>
      <c r="M232" s="36">
        <f t="shared" ref="M232:M233" si="88">+F232-L232</f>
        <v>2065.6380952380955</v>
      </c>
    </row>
    <row r="233" spans="1:13" x14ac:dyDescent="0.25">
      <c r="A233" s="26">
        <v>42</v>
      </c>
      <c r="B233" s="15" t="s">
        <v>108</v>
      </c>
      <c r="C233" s="15" t="s">
        <v>109</v>
      </c>
      <c r="D233" s="36">
        <f>'prorač. '!D117</f>
        <v>250</v>
      </c>
      <c r="E233" s="36">
        <f>'prorač. '!E117</f>
        <v>0</v>
      </c>
      <c r="F233" s="36">
        <f>'prorač. '!F117</f>
        <v>250</v>
      </c>
      <c r="G233" s="36">
        <f>'prorač. '!G117</f>
        <v>0</v>
      </c>
      <c r="H233" s="141">
        <f>'prorač. '!H117</f>
        <v>250</v>
      </c>
      <c r="I233" s="36">
        <f>'prorač. '!I117</f>
        <v>0</v>
      </c>
      <c r="J233" s="36">
        <f>'prorač. '!J117</f>
        <v>250</v>
      </c>
      <c r="L233" s="36">
        <f>'prorač. '!L117</f>
        <v>111.21809523809543</v>
      </c>
      <c r="M233" s="36">
        <f t="shared" si="88"/>
        <v>138.78190476190457</v>
      </c>
    </row>
    <row r="234" spans="1:13" x14ac:dyDescent="0.25">
      <c r="A234" s="17"/>
      <c r="B234" s="18" t="s">
        <v>110</v>
      </c>
      <c r="C234" s="18" t="s">
        <v>111</v>
      </c>
      <c r="D234" s="19">
        <f t="shared" ref="D234:F234" si="89">D235+D237</f>
        <v>600</v>
      </c>
      <c r="E234" s="19">
        <f t="shared" si="89"/>
        <v>601</v>
      </c>
      <c r="F234" s="19">
        <f t="shared" si="89"/>
        <v>1201</v>
      </c>
      <c r="G234" s="19">
        <f t="shared" ref="G234:J234" si="90">G235+G237</f>
        <v>0</v>
      </c>
      <c r="H234" s="112">
        <f t="shared" si="90"/>
        <v>1201</v>
      </c>
      <c r="I234" s="19">
        <f t="shared" si="90"/>
        <v>0</v>
      </c>
      <c r="J234" s="19">
        <f t="shared" si="90"/>
        <v>1201</v>
      </c>
      <c r="L234" s="19">
        <f t="shared" ref="L234:M234" si="91">L235+L237</f>
        <v>0</v>
      </c>
      <c r="M234" s="19">
        <f t="shared" si="91"/>
        <v>1201</v>
      </c>
    </row>
    <row r="235" spans="1:13" x14ac:dyDescent="0.25">
      <c r="A235" s="17"/>
      <c r="B235" s="18" t="s">
        <v>112</v>
      </c>
      <c r="C235" s="18" t="s">
        <v>113</v>
      </c>
      <c r="D235" s="19">
        <f t="shared" ref="D235:M235" si="92">SUM(D236:D236)</f>
        <v>0</v>
      </c>
      <c r="E235" s="19">
        <f t="shared" si="92"/>
        <v>0</v>
      </c>
      <c r="F235" s="19">
        <f t="shared" si="92"/>
        <v>0</v>
      </c>
      <c r="G235" s="19">
        <f t="shared" si="92"/>
        <v>0</v>
      </c>
      <c r="H235" s="107">
        <f t="shared" si="92"/>
        <v>0</v>
      </c>
      <c r="I235" s="19">
        <f t="shared" si="92"/>
        <v>0</v>
      </c>
      <c r="J235" s="19">
        <f t="shared" si="92"/>
        <v>0</v>
      </c>
      <c r="L235" s="19">
        <f t="shared" si="92"/>
        <v>0</v>
      </c>
      <c r="M235" s="19">
        <f t="shared" si="92"/>
        <v>0</v>
      </c>
    </row>
    <row r="236" spans="1:13" x14ac:dyDescent="0.25">
      <c r="A236" s="22" t="s">
        <v>3</v>
      </c>
      <c r="B236" s="20" t="s">
        <v>114</v>
      </c>
      <c r="C236" s="20" t="s">
        <v>115</v>
      </c>
      <c r="D236" s="36">
        <f>'prorač. '!D120</f>
        <v>0</v>
      </c>
      <c r="E236" s="36">
        <f>'prorač. '!E120</f>
        <v>0</v>
      </c>
      <c r="F236" s="36">
        <f>'prorač. '!F120</f>
        <v>0</v>
      </c>
      <c r="G236" s="36">
        <f>'prorač. '!G120</f>
        <v>0</v>
      </c>
      <c r="H236" s="36">
        <f>'prorač. '!H120</f>
        <v>0</v>
      </c>
      <c r="I236" s="36">
        <f>'prorač. '!I120</f>
        <v>0</v>
      </c>
      <c r="J236" s="36">
        <f>'prorač. '!J120</f>
        <v>0</v>
      </c>
      <c r="L236" s="36">
        <f>'prorač. '!L120</f>
        <v>0</v>
      </c>
      <c r="M236" s="36">
        <f>+F236-L236</f>
        <v>0</v>
      </c>
    </row>
    <row r="237" spans="1:13" x14ac:dyDescent="0.25">
      <c r="A237" s="37"/>
      <c r="B237" s="38">
        <v>18057001</v>
      </c>
      <c r="C237" s="39" t="s">
        <v>113</v>
      </c>
      <c r="D237" s="19">
        <f t="shared" ref="D237:M237" si="93">D238</f>
        <v>600</v>
      </c>
      <c r="E237" s="19">
        <f t="shared" si="93"/>
        <v>601</v>
      </c>
      <c r="F237" s="19">
        <f t="shared" si="93"/>
        <v>1201</v>
      </c>
      <c r="G237" s="19">
        <f t="shared" si="93"/>
        <v>0</v>
      </c>
      <c r="H237" s="19">
        <f t="shared" si="93"/>
        <v>1201</v>
      </c>
      <c r="I237" s="19">
        <f t="shared" si="93"/>
        <v>0</v>
      </c>
      <c r="J237" s="19">
        <f t="shared" si="93"/>
        <v>1201</v>
      </c>
      <c r="L237" s="19">
        <f t="shared" si="93"/>
        <v>0</v>
      </c>
      <c r="M237" s="19">
        <f t="shared" si="93"/>
        <v>1201</v>
      </c>
    </row>
    <row r="238" spans="1:13" x14ac:dyDescent="0.25">
      <c r="A238" s="23" t="s">
        <v>123</v>
      </c>
      <c r="B238" s="24"/>
      <c r="C238" s="24" t="s">
        <v>157</v>
      </c>
      <c r="D238" s="31">
        <f t="shared" ref="D238:F238" si="94">SUM(D239:D241)</f>
        <v>600</v>
      </c>
      <c r="E238" s="31">
        <f t="shared" si="94"/>
        <v>601</v>
      </c>
      <c r="F238" s="31">
        <f t="shared" si="94"/>
        <v>1201</v>
      </c>
      <c r="G238" s="31">
        <f t="shared" ref="G238:J238" si="95">SUM(G239:G241)</f>
        <v>0</v>
      </c>
      <c r="H238" s="31">
        <f t="shared" si="95"/>
        <v>1201</v>
      </c>
      <c r="I238" s="31">
        <f t="shared" si="95"/>
        <v>0</v>
      </c>
      <c r="J238" s="31">
        <f t="shared" si="95"/>
        <v>1201</v>
      </c>
      <c r="L238" s="31">
        <f t="shared" ref="L238:M238" si="96">SUM(L239:L241)</f>
        <v>0</v>
      </c>
      <c r="M238" s="31">
        <f t="shared" si="96"/>
        <v>1201</v>
      </c>
    </row>
    <row r="239" spans="1:13" x14ac:dyDescent="0.25">
      <c r="A239" s="22">
        <v>25</v>
      </c>
      <c r="B239" s="21">
        <v>42231</v>
      </c>
      <c r="C239" s="20" t="s">
        <v>218</v>
      </c>
      <c r="D239" s="16">
        <f>vanpror.!D130</f>
        <v>0</v>
      </c>
      <c r="E239" s="16">
        <f>vanpror.!E130</f>
        <v>0</v>
      </c>
      <c r="F239" s="16">
        <f>vanpror.!F130</f>
        <v>0</v>
      </c>
      <c r="G239" s="16">
        <f>vanpror.!G130</f>
        <v>0</v>
      </c>
      <c r="H239" s="16">
        <f>vanpror.!H130</f>
        <v>0</v>
      </c>
      <c r="I239" s="16">
        <f>vanpror.!I130</f>
        <v>0</v>
      </c>
      <c r="J239" s="16">
        <f>vanpror.!J130</f>
        <v>0</v>
      </c>
      <c r="L239" s="16">
        <f>vanpror.!L130</f>
        <v>0</v>
      </c>
      <c r="M239" s="16">
        <f t="shared" ref="M239:M241" si="97">+F239-L239</f>
        <v>0</v>
      </c>
    </row>
    <row r="240" spans="1:13" x14ac:dyDescent="0.25">
      <c r="A240" s="22">
        <v>25</v>
      </c>
      <c r="B240" s="21" t="s">
        <v>165</v>
      </c>
      <c r="C240" s="20" t="s">
        <v>166</v>
      </c>
      <c r="D240" s="16">
        <f>vanpror.!D131</f>
        <v>0</v>
      </c>
      <c r="E240" s="16">
        <f>vanpror.!E131</f>
        <v>0</v>
      </c>
      <c r="F240" s="16">
        <f>vanpror.!F131</f>
        <v>0</v>
      </c>
      <c r="G240" s="16">
        <f>vanpror.!G131</f>
        <v>0</v>
      </c>
      <c r="H240" s="16">
        <f>vanpror.!H131</f>
        <v>0</v>
      </c>
      <c r="I240" s="16">
        <f>vanpror.!I131</f>
        <v>0</v>
      </c>
      <c r="J240" s="16">
        <f>vanpror.!J131</f>
        <v>0</v>
      </c>
      <c r="L240" s="16">
        <f>vanpror.!L131</f>
        <v>0</v>
      </c>
      <c r="M240" s="16">
        <f t="shared" si="97"/>
        <v>0</v>
      </c>
    </row>
    <row r="241" spans="1:13" x14ac:dyDescent="0.25">
      <c r="A241" s="22" t="s">
        <v>123</v>
      </c>
      <c r="B241" s="20" t="s">
        <v>116</v>
      </c>
      <c r="C241" s="20" t="s">
        <v>117</v>
      </c>
      <c r="D241" s="36">
        <f>vanpror.!D132</f>
        <v>600</v>
      </c>
      <c r="E241" s="36">
        <f>vanpror.!E132</f>
        <v>601</v>
      </c>
      <c r="F241" s="36">
        <f>vanpror.!F132</f>
        <v>1201</v>
      </c>
      <c r="G241" s="36">
        <f>vanpror.!G132</f>
        <v>0</v>
      </c>
      <c r="H241" s="36">
        <f>vanpror.!H132</f>
        <v>1201</v>
      </c>
      <c r="I241" s="36">
        <f>vanpror.!I132</f>
        <v>0</v>
      </c>
      <c r="J241" s="36">
        <f>vanpror.!J132</f>
        <v>1201</v>
      </c>
      <c r="L241" s="36">
        <f>vanpror.!L132</f>
        <v>0</v>
      </c>
      <c r="M241" s="36">
        <f t="shared" si="97"/>
        <v>1201</v>
      </c>
    </row>
    <row r="242" spans="1:13" x14ac:dyDescent="0.25">
      <c r="A242" s="27"/>
      <c r="B242" s="28"/>
      <c r="C242" s="28"/>
      <c r="D242" s="28"/>
      <c r="E242" s="28"/>
      <c r="F242" s="28"/>
      <c r="G242" s="28"/>
      <c r="H242" s="28"/>
      <c r="I242" s="28"/>
      <c r="J242" s="28"/>
      <c r="L242" s="28"/>
      <c r="M242" s="28"/>
    </row>
    <row r="246" spans="1:13" x14ac:dyDescent="0.25">
      <c r="C246" s="2" t="s">
        <v>129</v>
      </c>
      <c r="D246" s="1">
        <f t="shared" ref="D246:F246" si="98">D81+D140+D198+D208+D196</f>
        <v>407320</v>
      </c>
      <c r="E246" s="1">
        <f t="shared" si="98"/>
        <v>22680</v>
      </c>
      <c r="F246" s="1">
        <f t="shared" si="98"/>
        <v>430000</v>
      </c>
      <c r="G246" s="1">
        <f t="shared" ref="G246:J246" si="99">G81+G140+G198+G208+G196</f>
        <v>0</v>
      </c>
      <c r="H246" s="1">
        <f t="shared" si="99"/>
        <v>430000</v>
      </c>
      <c r="I246" s="1">
        <f t="shared" si="99"/>
        <v>0</v>
      </c>
      <c r="J246" s="1">
        <f t="shared" si="99"/>
        <v>430000</v>
      </c>
      <c r="L246" s="1">
        <f t="shared" ref="L246:M246" si="100">L81+L140+L198+L208+L196</f>
        <v>96934.950000000012</v>
      </c>
      <c r="M246" s="1">
        <f t="shared" si="100"/>
        <v>333065.05</v>
      </c>
    </row>
    <row r="247" spans="1:13" x14ac:dyDescent="0.25">
      <c r="C247" s="2" t="s">
        <v>270</v>
      </c>
      <c r="D247" s="1">
        <f t="shared" ref="D247:F247" si="101">+D224</f>
        <v>0</v>
      </c>
      <c r="E247" s="1">
        <f t="shared" si="101"/>
        <v>0</v>
      </c>
      <c r="F247" s="1">
        <f t="shared" si="101"/>
        <v>0</v>
      </c>
      <c r="G247" s="1">
        <f t="shared" ref="G247:J247" si="102">+G224</f>
        <v>0</v>
      </c>
      <c r="H247" s="1">
        <f t="shared" si="102"/>
        <v>0</v>
      </c>
      <c r="I247" s="1">
        <f t="shared" si="102"/>
        <v>0</v>
      </c>
      <c r="J247" s="1">
        <f t="shared" si="102"/>
        <v>0</v>
      </c>
      <c r="L247" s="1">
        <f t="shared" ref="L247:M247" si="103">+L224</f>
        <v>0</v>
      </c>
      <c r="M247" s="1">
        <f t="shared" si="103"/>
        <v>0</v>
      </c>
    </row>
    <row r="248" spans="1:13" x14ac:dyDescent="0.25">
      <c r="C248" s="2" t="s">
        <v>130</v>
      </c>
      <c r="D248" s="1">
        <f>D10+D236</f>
        <v>147000</v>
      </c>
      <c r="E248" s="1">
        <f>E10+E236</f>
        <v>10000</v>
      </c>
      <c r="F248" s="1">
        <f>F10+F236</f>
        <v>157000</v>
      </c>
      <c r="G248" s="1">
        <f t="shared" ref="G248:J248" si="104">G10+G236</f>
        <v>0</v>
      </c>
      <c r="H248" s="1">
        <f t="shared" si="104"/>
        <v>157000</v>
      </c>
      <c r="I248" s="1">
        <f t="shared" si="104"/>
        <v>0</v>
      </c>
      <c r="J248" s="1">
        <f t="shared" si="104"/>
        <v>157000</v>
      </c>
      <c r="L248" s="1">
        <f t="shared" ref="L248:M248" si="105">L10+L236</f>
        <v>38418.73000000001</v>
      </c>
      <c r="M248" s="1">
        <f t="shared" si="105"/>
        <v>118581.27</v>
      </c>
    </row>
    <row r="249" spans="1:13" x14ac:dyDescent="0.25">
      <c r="C249" s="2" t="s">
        <v>197</v>
      </c>
      <c r="D249" s="1">
        <f>D233</f>
        <v>250</v>
      </c>
      <c r="E249" s="1">
        <f>E233</f>
        <v>0</v>
      </c>
      <c r="F249" s="1">
        <f>+F233</f>
        <v>250</v>
      </c>
      <c r="G249" s="1">
        <f>G233</f>
        <v>0</v>
      </c>
      <c r="H249" s="1">
        <f>+H233</f>
        <v>250</v>
      </c>
      <c r="I249" s="1">
        <f>I233</f>
        <v>0</v>
      </c>
      <c r="J249" s="1">
        <f>+J233</f>
        <v>250</v>
      </c>
      <c r="L249" s="1">
        <f>L233</f>
        <v>111.21809523809543</v>
      </c>
      <c r="M249" s="1">
        <f>M233</f>
        <v>138.78190476190457</v>
      </c>
    </row>
    <row r="250" spans="1:13" x14ac:dyDescent="0.25">
      <c r="C250" s="2" t="s">
        <v>131</v>
      </c>
      <c r="D250" s="1">
        <f>D214+D232</f>
        <v>72400</v>
      </c>
      <c r="E250" s="1">
        <f t="shared" ref="E250:F250" si="106">E214+E232</f>
        <v>-16392</v>
      </c>
      <c r="F250" s="1">
        <f t="shared" si="106"/>
        <v>56008</v>
      </c>
      <c r="G250" s="1">
        <f t="shared" ref="G250:J250" si="107">G214+G232</f>
        <v>0</v>
      </c>
      <c r="H250" s="1">
        <f t="shared" si="107"/>
        <v>56008</v>
      </c>
      <c r="I250" s="1">
        <f t="shared" si="107"/>
        <v>0</v>
      </c>
      <c r="J250" s="1">
        <f t="shared" si="107"/>
        <v>56008</v>
      </c>
      <c r="L250" s="1">
        <f>L214+L232</f>
        <v>35710.971904761907</v>
      </c>
      <c r="M250" s="1">
        <f t="shared" ref="M250" si="108">M214+M232</f>
        <v>20297.028095238096</v>
      </c>
    </row>
    <row r="251" spans="1:13" x14ac:dyDescent="0.25">
      <c r="C251" s="2" t="s">
        <v>132</v>
      </c>
      <c r="D251" s="1">
        <f t="shared" ref="D251:F251" si="109">D62</f>
        <v>2300000</v>
      </c>
      <c r="E251" s="1">
        <f t="shared" si="109"/>
        <v>445000</v>
      </c>
      <c r="F251" s="1">
        <f t="shared" si="109"/>
        <v>2745000</v>
      </c>
      <c r="G251" s="1">
        <f t="shared" ref="G251:J251" si="110">G62</f>
        <v>0</v>
      </c>
      <c r="H251" s="1">
        <f t="shared" si="110"/>
        <v>2745000</v>
      </c>
      <c r="I251" s="1">
        <f t="shared" si="110"/>
        <v>0</v>
      </c>
      <c r="J251" s="1">
        <f t="shared" si="110"/>
        <v>2745000</v>
      </c>
      <c r="L251" s="1">
        <f t="shared" ref="L251:M251" si="111">L62</f>
        <v>741428.58000000007</v>
      </c>
      <c r="M251" s="1">
        <f t="shared" si="111"/>
        <v>2003571.42</v>
      </c>
    </row>
    <row r="252" spans="1:13" x14ac:dyDescent="0.25">
      <c r="C252" s="2" t="s">
        <v>133</v>
      </c>
      <c r="D252" s="1">
        <f t="shared" ref="D252:F252" si="112">D238</f>
        <v>600</v>
      </c>
      <c r="E252" s="1">
        <f t="shared" si="112"/>
        <v>601</v>
      </c>
      <c r="F252" s="1">
        <f t="shared" si="112"/>
        <v>1201</v>
      </c>
      <c r="G252" s="1">
        <f t="shared" ref="G252:J252" si="113">G238</f>
        <v>0</v>
      </c>
      <c r="H252" s="1">
        <f t="shared" si="113"/>
        <v>1201</v>
      </c>
      <c r="I252" s="1">
        <f t="shared" si="113"/>
        <v>0</v>
      </c>
      <c r="J252" s="1">
        <f t="shared" si="113"/>
        <v>1201</v>
      </c>
      <c r="L252" s="1">
        <f t="shared" ref="L252:M252" si="114">L238</f>
        <v>0</v>
      </c>
      <c r="M252" s="1">
        <f t="shared" si="114"/>
        <v>1201</v>
      </c>
    </row>
    <row r="253" spans="1:13" x14ac:dyDescent="0.25">
      <c r="C253" s="2" t="s">
        <v>134</v>
      </c>
      <c r="D253" s="1">
        <f t="shared" ref="D253:F253" si="115">D226+D157+D87+D133+D228</f>
        <v>261750</v>
      </c>
      <c r="E253" s="1">
        <f t="shared" si="115"/>
        <v>33447</v>
      </c>
      <c r="F253" s="1">
        <f t="shared" si="115"/>
        <v>295197</v>
      </c>
      <c r="G253" s="1">
        <f t="shared" ref="G253:J253" si="116">G226+G157+G87+G133+G228</f>
        <v>0</v>
      </c>
      <c r="H253" s="1">
        <f t="shared" si="116"/>
        <v>294667</v>
      </c>
      <c r="I253" s="1">
        <f t="shared" si="116"/>
        <v>0</v>
      </c>
      <c r="J253" s="1">
        <f t="shared" si="116"/>
        <v>294667</v>
      </c>
      <c r="L253" s="1">
        <f t="shared" ref="L253:M253" si="117">L226+L157+L87+L133+L228</f>
        <v>72253.450000000012</v>
      </c>
      <c r="M253" s="1">
        <f t="shared" si="117"/>
        <v>222943.55</v>
      </c>
    </row>
    <row r="254" spans="1:13" x14ac:dyDescent="0.25">
      <c r="C254" s="2" t="s">
        <v>187</v>
      </c>
      <c r="D254" s="1">
        <f t="shared" ref="D254:F254" si="118">D189+D113</f>
        <v>0</v>
      </c>
      <c r="E254" s="1">
        <f t="shared" si="118"/>
        <v>16972</v>
      </c>
      <c r="F254" s="1">
        <f t="shared" si="118"/>
        <v>16972</v>
      </c>
      <c r="G254" s="1">
        <f t="shared" ref="G254:J254" si="119">G189+G113</f>
        <v>0</v>
      </c>
      <c r="H254" s="1">
        <f t="shared" si="119"/>
        <v>4081</v>
      </c>
      <c r="I254" s="1">
        <f t="shared" si="119"/>
        <v>0</v>
      </c>
      <c r="J254" s="1">
        <f t="shared" si="119"/>
        <v>4081</v>
      </c>
      <c r="L254" s="1">
        <f t="shared" ref="L254:M254" si="120">L189+L113</f>
        <v>6446.0700000000006</v>
      </c>
      <c r="M254" s="1">
        <f t="shared" si="120"/>
        <v>10525.93</v>
      </c>
    </row>
    <row r="255" spans="1:13" x14ac:dyDescent="0.25">
      <c r="D255" s="3">
        <f t="shared" ref="D255:F255" si="121">SUM(D246:D254)</f>
        <v>3189320</v>
      </c>
      <c r="E255" s="3">
        <f t="shared" ref="E255:H255" si="122">SUM(E246:E254)</f>
        <v>512308</v>
      </c>
      <c r="F255" s="3">
        <f t="shared" si="121"/>
        <v>3701628</v>
      </c>
      <c r="G255" s="3">
        <f t="shared" si="122"/>
        <v>0</v>
      </c>
      <c r="H255" s="3">
        <f t="shared" si="122"/>
        <v>3688207</v>
      </c>
      <c r="I255" s="3">
        <f t="shared" ref="I255:J255" si="123">SUM(I246:I254)</f>
        <v>0</v>
      </c>
      <c r="J255" s="3">
        <f t="shared" si="123"/>
        <v>3688207</v>
      </c>
      <c r="L255" s="3">
        <f t="shared" ref="L255:M255" si="124">SUM(L246:L254)</f>
        <v>991303.97000000009</v>
      </c>
      <c r="M255" s="3">
        <f t="shared" si="124"/>
        <v>2710324.03</v>
      </c>
    </row>
    <row r="256" spans="1:13" x14ac:dyDescent="0.25">
      <c r="D256" s="3">
        <f t="shared" ref="D256:F256" si="125">D8</f>
        <v>3189320</v>
      </c>
      <c r="E256" s="3">
        <f t="shared" si="125"/>
        <v>512308</v>
      </c>
      <c r="F256" s="3">
        <f t="shared" si="125"/>
        <v>3701628</v>
      </c>
      <c r="G256" s="3">
        <f t="shared" ref="G256:J256" si="126">G8</f>
        <v>0</v>
      </c>
      <c r="H256" s="3">
        <f t="shared" si="126"/>
        <v>3688207</v>
      </c>
      <c r="I256" s="3">
        <f t="shared" si="126"/>
        <v>0</v>
      </c>
      <c r="J256" s="3">
        <f t="shared" si="126"/>
        <v>3688207</v>
      </c>
      <c r="L256" s="3">
        <f t="shared" ref="L256:M256" si="127">L8</f>
        <v>991303.97</v>
      </c>
      <c r="M256" s="3">
        <f t="shared" si="127"/>
        <v>2710324.03</v>
      </c>
    </row>
    <row r="258" spans="4:13" x14ac:dyDescent="0.25">
      <c r="D258" s="1">
        <f>+'prorač. '!D129+vanpror.!D140</f>
        <v>3189320</v>
      </c>
      <c r="E258" s="1">
        <f>+'prorač. '!E129+vanpror.!E140</f>
        <v>512308</v>
      </c>
      <c r="F258" s="1">
        <f>+'prorač. '!F129+vanpror.!F140</f>
        <v>3701628</v>
      </c>
      <c r="G258" s="1">
        <f>+'prorač. '!G129+vanpror.!G140</f>
        <v>0</v>
      </c>
      <c r="H258" s="1">
        <f>+'prorač. '!H129+vanpror.!H140</f>
        <v>3688207</v>
      </c>
      <c r="I258" s="1">
        <f>+'prorač. '!I129+vanpror.!I140</f>
        <v>0</v>
      </c>
      <c r="J258" s="1">
        <f>+'prorač. '!J129+vanpror.!J140</f>
        <v>3688207</v>
      </c>
      <c r="L258" s="1">
        <f>+'prorač. '!L129+vanpror.!L140</f>
        <v>991303.97</v>
      </c>
      <c r="M258" s="1">
        <f>+'prorač. '!M129+vanpror.!M140</f>
        <v>2694035.1899999995</v>
      </c>
    </row>
    <row r="259" spans="4:13" x14ac:dyDescent="0.25">
      <c r="D259" s="1">
        <f t="shared" ref="D259:F259" si="128">+D258-D256</f>
        <v>0</v>
      </c>
      <c r="E259" s="1">
        <f t="shared" ref="E259:H259" si="129">+E258-E256</f>
        <v>0</v>
      </c>
      <c r="F259" s="1">
        <f t="shared" si="128"/>
        <v>0</v>
      </c>
      <c r="G259" s="1">
        <f t="shared" si="129"/>
        <v>0</v>
      </c>
      <c r="H259" s="1">
        <f t="shared" si="129"/>
        <v>0</v>
      </c>
      <c r="I259" s="1">
        <f t="shared" ref="I259:J259" si="130">+I258-I256</f>
        <v>0</v>
      </c>
      <c r="J259" s="1">
        <f t="shared" si="130"/>
        <v>0</v>
      </c>
      <c r="L259" s="1">
        <f t="shared" ref="L259:M259" si="131">+L258-L256</f>
        <v>0</v>
      </c>
      <c r="M259" s="1">
        <f t="shared" si="131"/>
        <v>-16288.840000000317</v>
      </c>
    </row>
  </sheetData>
  <autoFilter ref="L7:M241" xr:uid="{A6DE319B-8D00-4123-92C1-CFB0BF701BF6}"/>
  <pageMargins left="0.70866141732283472" right="0.70866141732283472" top="0.74803149606299213" bottom="0.74803149606299213" header="0.31496062992125984" footer="0.31496062992125984"/>
  <pageSetup paperSize="9" scale="75" orientation="portrait" horizontalDpi="4294967294" verticalDpi="4294967294" r:id="rId1"/>
  <rowBreaks count="4" manualBreakCount="4">
    <brk id="61" max="5" man="1"/>
    <brk id="78" max="5" man="1"/>
    <brk id="131" max="5" man="1"/>
    <brk id="19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33"/>
  <sheetViews>
    <sheetView zoomScaleNormal="100" workbookViewId="0">
      <pane xSplit="3" ySplit="7" topLeftCell="D110" activePane="bottomRight" state="frozen"/>
      <selection activeCell="G31" sqref="G31"/>
      <selection pane="topRight" activeCell="G31" sqref="G31"/>
      <selection pane="bottomLeft" activeCell="G31" sqref="G31"/>
      <selection pane="bottomRight" activeCell="C23" sqref="C23"/>
    </sheetView>
  </sheetViews>
  <sheetFormatPr defaultRowHeight="15" x14ac:dyDescent="0.25"/>
  <cols>
    <col min="1" max="1" width="9" style="7" bestFit="1" customWidth="1" collapsed="1"/>
    <col min="2" max="2" width="10" style="1" customWidth="1" collapsed="1"/>
    <col min="3" max="3" width="57.7109375" style="1" customWidth="1" collapsed="1"/>
    <col min="4" max="5" width="15.140625" style="1" customWidth="1"/>
    <col min="6" max="6" width="15.140625" style="1" bestFit="1" customWidth="1" collapsed="1"/>
    <col min="7" max="7" width="15.140625" style="1" customWidth="1"/>
    <col min="8" max="8" width="15.140625" style="1" customWidth="1" collapsed="1"/>
    <col min="9" max="9" width="15.140625" style="1" customWidth="1"/>
    <col min="10" max="10" width="15.140625" style="1" customWidth="1" collapsed="1"/>
    <col min="11" max="11" width="3.42578125" style="1" customWidth="1"/>
    <col min="12" max="13" width="15.140625" style="1" customWidth="1"/>
    <col min="14" max="15" width="10.140625" style="1" bestFit="1" customWidth="1"/>
    <col min="16" max="16384" width="9.140625" style="1"/>
  </cols>
  <sheetData>
    <row r="1" spans="1:13" hidden="1" x14ac:dyDescent="0.25"/>
    <row r="2" spans="1:13" hidden="1" x14ac:dyDescent="0.25"/>
    <row r="3" spans="1:13" ht="15.75" hidden="1" x14ac:dyDescent="0.25">
      <c r="C3" s="4" t="s">
        <v>158</v>
      </c>
    </row>
    <row r="4" spans="1:13" hidden="1" x14ac:dyDescent="0.25"/>
    <row r="5" spans="1:13" hidden="1" x14ac:dyDescent="0.25"/>
    <row r="6" spans="1:13" hidden="1" x14ac:dyDescent="0.25"/>
    <row r="7" spans="1:13" s="145" customFormat="1" x14ac:dyDescent="0.25">
      <c r="A7" s="144" t="s">
        <v>0</v>
      </c>
      <c r="B7" s="144" t="s">
        <v>1</v>
      </c>
      <c r="C7" s="144" t="s">
        <v>2</v>
      </c>
      <c r="D7" s="144" t="s">
        <v>279</v>
      </c>
      <c r="E7" s="144" t="s">
        <v>275</v>
      </c>
      <c r="F7" s="144" t="s">
        <v>276</v>
      </c>
      <c r="G7" s="144" t="s">
        <v>275</v>
      </c>
      <c r="H7" s="144" t="s">
        <v>277</v>
      </c>
      <c r="I7" s="144" t="s">
        <v>275</v>
      </c>
      <c r="J7" s="144" t="s">
        <v>278</v>
      </c>
      <c r="L7" s="144" t="s">
        <v>280</v>
      </c>
      <c r="M7" s="144" t="s">
        <v>281</v>
      </c>
    </row>
    <row r="8" spans="1:13" x14ac:dyDescent="0.25">
      <c r="A8" s="14"/>
      <c r="B8" s="15"/>
      <c r="C8" s="15" t="s">
        <v>158</v>
      </c>
      <c r="D8" s="16">
        <f t="shared" ref="D8:J8" si="0">D9+D62+D118</f>
        <v>626970</v>
      </c>
      <c r="E8" s="16">
        <f t="shared" si="0"/>
        <v>16288</v>
      </c>
      <c r="F8" s="16">
        <f t="shared" si="0"/>
        <v>643258</v>
      </c>
      <c r="G8" s="16">
        <f t="shared" si="0"/>
        <v>0</v>
      </c>
      <c r="H8" s="16">
        <f t="shared" si="0"/>
        <v>643258</v>
      </c>
      <c r="I8" s="16">
        <f t="shared" si="0"/>
        <v>0</v>
      </c>
      <c r="J8" s="16">
        <f t="shared" si="0"/>
        <v>643258</v>
      </c>
      <c r="L8" s="16">
        <f>L9+L62+L118</f>
        <v>171175.87</v>
      </c>
      <c r="M8" s="16">
        <f>M9+M62+M118</f>
        <v>455794.13</v>
      </c>
    </row>
    <row r="9" spans="1:13" s="3" customFormat="1" x14ac:dyDescent="0.25">
      <c r="A9" s="17"/>
      <c r="B9" s="18" t="s">
        <v>4</v>
      </c>
      <c r="C9" s="18" t="s">
        <v>5</v>
      </c>
      <c r="D9" s="19">
        <f t="shared" ref="D9:M9" si="1">D10</f>
        <v>147000</v>
      </c>
      <c r="E9" s="19">
        <f t="shared" si="1"/>
        <v>10000</v>
      </c>
      <c r="F9" s="19">
        <f t="shared" si="1"/>
        <v>157000</v>
      </c>
      <c r="G9" s="19">
        <f t="shared" si="1"/>
        <v>0</v>
      </c>
      <c r="H9" s="19">
        <f t="shared" si="1"/>
        <v>157000</v>
      </c>
      <c r="I9" s="19">
        <f t="shared" si="1"/>
        <v>0</v>
      </c>
      <c r="J9" s="19">
        <f t="shared" si="1"/>
        <v>157000</v>
      </c>
      <c r="L9" s="19">
        <f t="shared" si="1"/>
        <v>38418.73000000001</v>
      </c>
      <c r="M9" s="19">
        <f t="shared" si="1"/>
        <v>108581.27</v>
      </c>
    </row>
    <row r="10" spans="1:13" s="3" customFormat="1" x14ac:dyDescent="0.25">
      <c r="A10" s="17"/>
      <c r="B10" s="18" t="s">
        <v>6</v>
      </c>
      <c r="C10" s="18" t="s">
        <v>7</v>
      </c>
      <c r="D10" s="19">
        <f t="shared" ref="D10:J10" si="2">SUM(D11:D61)</f>
        <v>147000</v>
      </c>
      <c r="E10" s="19">
        <f t="shared" si="2"/>
        <v>10000</v>
      </c>
      <c r="F10" s="19">
        <f t="shared" si="2"/>
        <v>157000</v>
      </c>
      <c r="G10" s="19">
        <f t="shared" si="2"/>
        <v>0</v>
      </c>
      <c r="H10" s="19">
        <f t="shared" si="2"/>
        <v>157000</v>
      </c>
      <c r="I10" s="19">
        <f t="shared" si="2"/>
        <v>0</v>
      </c>
      <c r="J10" s="19">
        <f t="shared" si="2"/>
        <v>157000</v>
      </c>
      <c r="L10" s="19">
        <f>SUM(L11:L61)</f>
        <v>38418.73000000001</v>
      </c>
      <c r="M10" s="19">
        <f>SUM(M11:M61)</f>
        <v>108581.27</v>
      </c>
    </row>
    <row r="11" spans="1:13" x14ac:dyDescent="0.25">
      <c r="A11" s="14" t="s">
        <v>3</v>
      </c>
      <c r="B11" s="20" t="s">
        <v>8</v>
      </c>
      <c r="C11" s="20" t="s">
        <v>9</v>
      </c>
      <c r="D11" s="16">
        <v>5000</v>
      </c>
      <c r="E11" s="16"/>
      <c r="F11" s="16">
        <f>+E11+D11</f>
        <v>5000</v>
      </c>
      <c r="G11" s="16"/>
      <c r="H11" s="16">
        <f>+G11+F11</f>
        <v>5000</v>
      </c>
      <c r="I11" s="16"/>
      <c r="J11" s="16">
        <f>+I11+H11</f>
        <v>5000</v>
      </c>
      <c r="L11" s="16">
        <v>1800</v>
      </c>
      <c r="M11" s="16">
        <f>+D11-L11</f>
        <v>3200</v>
      </c>
    </row>
    <row r="12" spans="1:13" x14ac:dyDescent="0.25">
      <c r="A12" s="14" t="s">
        <v>3</v>
      </c>
      <c r="B12" s="20" t="s">
        <v>10</v>
      </c>
      <c r="C12" s="20" t="s">
        <v>11</v>
      </c>
      <c r="D12" s="16">
        <v>900</v>
      </c>
      <c r="E12" s="16"/>
      <c r="F12" s="16">
        <f t="shared" ref="F12:F61" si="3">+E12+D12</f>
        <v>900</v>
      </c>
      <c r="G12" s="16"/>
      <c r="H12" s="16">
        <f t="shared" ref="H12:H61" si="4">+G12+F12</f>
        <v>900</v>
      </c>
      <c r="I12" s="16"/>
      <c r="J12" s="16">
        <f t="shared" ref="J12:J61" si="5">+I12+H12</f>
        <v>900</v>
      </c>
      <c r="L12" s="16">
        <v>0</v>
      </c>
      <c r="M12" s="16">
        <f t="shared" ref="M12:M61" si="6">+D12-L12</f>
        <v>900</v>
      </c>
    </row>
    <row r="13" spans="1:13" x14ac:dyDescent="0.25">
      <c r="A13" s="14" t="s">
        <v>3</v>
      </c>
      <c r="B13" s="20" t="s">
        <v>12</v>
      </c>
      <c r="C13" s="20" t="s">
        <v>13</v>
      </c>
      <c r="D13" s="16">
        <v>2000</v>
      </c>
      <c r="E13" s="16"/>
      <c r="F13" s="16">
        <f t="shared" si="3"/>
        <v>2000</v>
      </c>
      <c r="G13" s="16"/>
      <c r="H13" s="16">
        <f t="shared" si="4"/>
        <v>2000</v>
      </c>
      <c r="I13" s="16"/>
      <c r="J13" s="16">
        <f t="shared" si="5"/>
        <v>2000</v>
      </c>
      <c r="L13" s="16">
        <v>174.19</v>
      </c>
      <c r="M13" s="16">
        <f t="shared" si="6"/>
        <v>1825.81</v>
      </c>
    </row>
    <row r="14" spans="1:13" x14ac:dyDescent="0.25">
      <c r="A14" s="14" t="s">
        <v>3</v>
      </c>
      <c r="B14" s="20" t="s">
        <v>267</v>
      </c>
      <c r="C14" s="20" t="s">
        <v>268</v>
      </c>
      <c r="D14" s="16">
        <v>80</v>
      </c>
      <c r="E14" s="16"/>
      <c r="F14" s="16">
        <f t="shared" si="3"/>
        <v>80</v>
      </c>
      <c r="G14" s="16"/>
      <c r="H14" s="16">
        <f t="shared" si="4"/>
        <v>80</v>
      </c>
      <c r="I14" s="16"/>
      <c r="J14" s="16">
        <f t="shared" si="5"/>
        <v>80</v>
      </c>
      <c r="L14" s="16">
        <v>0</v>
      </c>
      <c r="M14" s="16">
        <f t="shared" si="6"/>
        <v>80</v>
      </c>
    </row>
    <row r="15" spans="1:13" x14ac:dyDescent="0.25">
      <c r="A15" s="14" t="s">
        <v>3</v>
      </c>
      <c r="B15" s="20" t="s">
        <v>14</v>
      </c>
      <c r="C15" s="20" t="s">
        <v>15</v>
      </c>
      <c r="D15" s="16">
        <v>1300</v>
      </c>
      <c r="E15" s="16"/>
      <c r="F15" s="16">
        <f t="shared" si="3"/>
        <v>1300</v>
      </c>
      <c r="G15" s="16"/>
      <c r="H15" s="16">
        <f t="shared" si="4"/>
        <v>1300</v>
      </c>
      <c r="I15" s="16"/>
      <c r="J15" s="16">
        <f t="shared" si="5"/>
        <v>1300</v>
      </c>
      <c r="L15" s="16">
        <v>161.5</v>
      </c>
      <c r="M15" s="16">
        <f t="shared" si="6"/>
        <v>1138.5</v>
      </c>
    </row>
    <row r="16" spans="1:13" x14ac:dyDescent="0.25">
      <c r="A16" s="14" t="s">
        <v>3</v>
      </c>
      <c r="B16" s="20" t="s">
        <v>260</v>
      </c>
      <c r="C16" s="20" t="s">
        <v>261</v>
      </c>
      <c r="D16" s="16"/>
      <c r="E16" s="16"/>
      <c r="F16" s="16">
        <f t="shared" si="3"/>
        <v>0</v>
      </c>
      <c r="G16" s="16"/>
      <c r="H16" s="16">
        <f t="shared" si="4"/>
        <v>0</v>
      </c>
      <c r="I16" s="16"/>
      <c r="J16" s="16"/>
      <c r="L16" s="16">
        <v>0</v>
      </c>
      <c r="M16" s="16">
        <f t="shared" si="6"/>
        <v>0</v>
      </c>
    </row>
    <row r="17" spans="1:13" x14ac:dyDescent="0.25">
      <c r="A17" s="14" t="s">
        <v>3</v>
      </c>
      <c r="B17" s="20" t="s">
        <v>252</v>
      </c>
      <c r="C17" s="20" t="s">
        <v>253</v>
      </c>
      <c r="D17" s="16">
        <v>700</v>
      </c>
      <c r="E17" s="16"/>
      <c r="F17" s="16">
        <f t="shared" si="3"/>
        <v>700</v>
      </c>
      <c r="G17" s="16"/>
      <c r="H17" s="16">
        <f t="shared" si="4"/>
        <v>700</v>
      </c>
      <c r="I17" s="16"/>
      <c r="J17" s="16">
        <f t="shared" si="5"/>
        <v>700</v>
      </c>
      <c r="L17" s="16">
        <v>0</v>
      </c>
      <c r="M17" s="16">
        <f t="shared" si="6"/>
        <v>700</v>
      </c>
    </row>
    <row r="18" spans="1:13" x14ac:dyDescent="0.25">
      <c r="A18" s="14" t="s">
        <v>3</v>
      </c>
      <c r="B18" s="20" t="s">
        <v>16</v>
      </c>
      <c r="C18" s="20" t="s">
        <v>17</v>
      </c>
      <c r="D18" s="16">
        <v>3420</v>
      </c>
      <c r="E18" s="16"/>
      <c r="F18" s="16">
        <f t="shared" si="3"/>
        <v>3420</v>
      </c>
      <c r="G18" s="16"/>
      <c r="H18" s="16">
        <f t="shared" si="4"/>
        <v>3420</v>
      </c>
      <c r="I18" s="16"/>
      <c r="J18" s="16">
        <f t="shared" si="5"/>
        <v>3420</v>
      </c>
      <c r="L18" s="16">
        <v>2051.1999999999998</v>
      </c>
      <c r="M18" s="16">
        <f t="shared" si="6"/>
        <v>1368.8000000000002</v>
      </c>
    </row>
    <row r="19" spans="1:13" x14ac:dyDescent="0.25">
      <c r="A19" s="14" t="s">
        <v>3</v>
      </c>
      <c r="B19" s="20" t="s">
        <v>18</v>
      </c>
      <c r="C19" s="20" t="s">
        <v>19</v>
      </c>
      <c r="D19" s="16">
        <v>1300</v>
      </c>
      <c r="E19" s="16"/>
      <c r="F19" s="16">
        <f t="shared" si="3"/>
        <v>1300</v>
      </c>
      <c r="G19" s="16"/>
      <c r="H19" s="16">
        <f t="shared" si="4"/>
        <v>1300</v>
      </c>
      <c r="I19" s="16"/>
      <c r="J19" s="16">
        <f t="shared" si="5"/>
        <v>1300</v>
      </c>
      <c r="L19" s="16">
        <v>882.37</v>
      </c>
      <c r="M19" s="16">
        <f t="shared" si="6"/>
        <v>417.63</v>
      </c>
    </row>
    <row r="20" spans="1:13" x14ac:dyDescent="0.25">
      <c r="A20" s="14" t="s">
        <v>3</v>
      </c>
      <c r="B20" s="20" t="s">
        <v>20</v>
      </c>
      <c r="C20" s="20" t="s">
        <v>21</v>
      </c>
      <c r="D20" s="16">
        <v>6000</v>
      </c>
      <c r="E20" s="16"/>
      <c r="F20" s="16">
        <f t="shared" si="3"/>
        <v>6000</v>
      </c>
      <c r="G20" s="16"/>
      <c r="H20" s="16">
        <f t="shared" si="4"/>
        <v>6000</v>
      </c>
      <c r="I20" s="16"/>
      <c r="J20" s="16">
        <f t="shared" si="5"/>
        <v>6000</v>
      </c>
      <c r="L20" s="16">
        <v>2603.86</v>
      </c>
      <c r="M20" s="16">
        <f t="shared" si="6"/>
        <v>3396.14</v>
      </c>
    </row>
    <row r="21" spans="1:13" x14ac:dyDescent="0.25">
      <c r="A21" s="14" t="s">
        <v>3</v>
      </c>
      <c r="B21" s="20" t="s">
        <v>22</v>
      </c>
      <c r="C21" s="20" t="s">
        <v>23</v>
      </c>
      <c r="D21" s="16">
        <v>100</v>
      </c>
      <c r="E21" s="16"/>
      <c r="F21" s="16">
        <f t="shared" si="3"/>
        <v>100</v>
      </c>
      <c r="G21" s="16"/>
      <c r="H21" s="16">
        <f t="shared" si="4"/>
        <v>100</v>
      </c>
      <c r="I21" s="16"/>
      <c r="J21" s="16">
        <f t="shared" si="5"/>
        <v>100</v>
      </c>
      <c r="L21" s="16">
        <v>0</v>
      </c>
      <c r="M21" s="16">
        <f t="shared" si="6"/>
        <v>100</v>
      </c>
    </row>
    <row r="22" spans="1:13" x14ac:dyDescent="0.25">
      <c r="A22" s="14" t="s">
        <v>3</v>
      </c>
      <c r="B22" s="20" t="s">
        <v>24</v>
      </c>
      <c r="C22" s="20" t="s">
        <v>25</v>
      </c>
      <c r="D22" s="16">
        <v>3500</v>
      </c>
      <c r="E22" s="16"/>
      <c r="F22" s="16">
        <f t="shared" si="3"/>
        <v>3500</v>
      </c>
      <c r="G22" s="16"/>
      <c r="H22" s="16">
        <f t="shared" si="4"/>
        <v>3500</v>
      </c>
      <c r="I22" s="16"/>
      <c r="J22" s="16">
        <f t="shared" si="5"/>
        <v>3500</v>
      </c>
      <c r="L22" s="16">
        <v>501.74</v>
      </c>
      <c r="M22" s="16">
        <f t="shared" si="6"/>
        <v>2998.26</v>
      </c>
    </row>
    <row r="23" spans="1:13" x14ac:dyDescent="0.25">
      <c r="A23" s="14" t="s">
        <v>3</v>
      </c>
      <c r="B23" s="20" t="s">
        <v>26</v>
      </c>
      <c r="C23" s="20" t="s">
        <v>27</v>
      </c>
      <c r="D23" s="16">
        <v>0</v>
      </c>
      <c r="E23" s="16"/>
      <c r="F23" s="16">
        <f t="shared" si="3"/>
        <v>0</v>
      </c>
      <c r="G23" s="16"/>
      <c r="H23" s="16">
        <f t="shared" si="4"/>
        <v>0</v>
      </c>
      <c r="I23" s="16"/>
      <c r="J23" s="16">
        <f t="shared" si="5"/>
        <v>0</v>
      </c>
      <c r="L23" s="16">
        <v>0</v>
      </c>
      <c r="M23" s="16">
        <f t="shared" si="6"/>
        <v>0</v>
      </c>
    </row>
    <row r="24" spans="1:13" x14ac:dyDescent="0.25">
      <c r="A24" s="14" t="s">
        <v>3</v>
      </c>
      <c r="B24" s="20" t="s">
        <v>28</v>
      </c>
      <c r="C24" s="20" t="s">
        <v>29</v>
      </c>
      <c r="D24" s="16">
        <v>34000</v>
      </c>
      <c r="E24" s="16"/>
      <c r="F24" s="16">
        <f t="shared" si="3"/>
        <v>34000</v>
      </c>
      <c r="G24" s="16"/>
      <c r="H24" s="16">
        <f t="shared" si="4"/>
        <v>34000</v>
      </c>
      <c r="I24" s="16"/>
      <c r="J24" s="16">
        <f t="shared" si="5"/>
        <v>34000</v>
      </c>
      <c r="L24" s="16">
        <v>8590.06</v>
      </c>
      <c r="M24" s="16">
        <f t="shared" si="6"/>
        <v>25409.940000000002</v>
      </c>
    </row>
    <row r="25" spans="1:13" x14ac:dyDescent="0.25">
      <c r="A25" s="14" t="s">
        <v>3</v>
      </c>
      <c r="B25" s="20" t="s">
        <v>137</v>
      </c>
      <c r="C25" s="20" t="s">
        <v>138</v>
      </c>
      <c r="D25" s="16">
        <v>60</v>
      </c>
      <c r="E25" s="16"/>
      <c r="F25" s="16">
        <f t="shared" si="3"/>
        <v>60</v>
      </c>
      <c r="G25" s="16"/>
      <c r="H25" s="16">
        <f t="shared" si="4"/>
        <v>60</v>
      </c>
      <c r="I25" s="16"/>
      <c r="J25" s="16">
        <f t="shared" si="5"/>
        <v>60</v>
      </c>
      <c r="L25" s="16">
        <v>14</v>
      </c>
      <c r="M25" s="16">
        <f t="shared" si="6"/>
        <v>46</v>
      </c>
    </row>
    <row r="26" spans="1:13" x14ac:dyDescent="0.25">
      <c r="A26" s="14" t="s">
        <v>3</v>
      </c>
      <c r="B26" s="20" t="s">
        <v>139</v>
      </c>
      <c r="C26" s="20" t="s">
        <v>140</v>
      </c>
      <c r="D26" s="16"/>
      <c r="E26" s="16"/>
      <c r="F26" s="16">
        <f t="shared" si="3"/>
        <v>0</v>
      </c>
      <c r="G26" s="16"/>
      <c r="H26" s="16">
        <f t="shared" si="4"/>
        <v>0</v>
      </c>
      <c r="I26" s="16"/>
      <c r="J26" s="16">
        <f t="shared" si="5"/>
        <v>0</v>
      </c>
      <c r="L26" s="16">
        <v>0</v>
      </c>
      <c r="M26" s="16">
        <f t="shared" si="6"/>
        <v>0</v>
      </c>
    </row>
    <row r="27" spans="1:13" x14ac:dyDescent="0.25">
      <c r="A27" s="14" t="s">
        <v>3</v>
      </c>
      <c r="B27" s="20" t="s">
        <v>30</v>
      </c>
      <c r="C27" s="20" t="s">
        <v>31</v>
      </c>
      <c r="D27" s="16">
        <v>3000</v>
      </c>
      <c r="E27" s="16"/>
      <c r="F27" s="16">
        <f t="shared" si="3"/>
        <v>3000</v>
      </c>
      <c r="G27" s="16"/>
      <c r="H27" s="16">
        <f t="shared" si="4"/>
        <v>3000</v>
      </c>
      <c r="I27" s="16"/>
      <c r="J27" s="16">
        <f t="shared" si="5"/>
        <v>3000</v>
      </c>
      <c r="L27" s="16">
        <v>122.24</v>
      </c>
      <c r="M27" s="16">
        <f t="shared" si="6"/>
        <v>2877.76</v>
      </c>
    </row>
    <row r="28" spans="1:13" x14ac:dyDescent="0.25">
      <c r="A28" s="14" t="s">
        <v>3</v>
      </c>
      <c r="B28" s="20" t="s">
        <v>32</v>
      </c>
      <c r="C28" s="20" t="s">
        <v>33</v>
      </c>
      <c r="D28" s="16">
        <v>2000</v>
      </c>
      <c r="E28" s="16"/>
      <c r="F28" s="16">
        <f t="shared" si="3"/>
        <v>2000</v>
      </c>
      <c r="G28" s="16"/>
      <c r="H28" s="16">
        <f t="shared" si="4"/>
        <v>2000</v>
      </c>
      <c r="I28" s="16"/>
      <c r="J28" s="16">
        <f t="shared" si="5"/>
        <v>2000</v>
      </c>
      <c r="L28" s="16">
        <v>320.08</v>
      </c>
      <c r="M28" s="16">
        <f t="shared" si="6"/>
        <v>1679.92</v>
      </c>
    </row>
    <row r="29" spans="1:13" x14ac:dyDescent="0.25">
      <c r="A29" s="14" t="s">
        <v>3</v>
      </c>
      <c r="B29" s="20" t="s">
        <v>141</v>
      </c>
      <c r="C29" s="20" t="s">
        <v>142</v>
      </c>
      <c r="D29" s="16">
        <v>1000</v>
      </c>
      <c r="E29" s="16"/>
      <c r="F29" s="16">
        <f t="shared" si="3"/>
        <v>1000</v>
      </c>
      <c r="G29" s="16"/>
      <c r="H29" s="16">
        <f t="shared" si="4"/>
        <v>1000</v>
      </c>
      <c r="I29" s="16"/>
      <c r="J29" s="16">
        <f t="shared" si="5"/>
        <v>1000</v>
      </c>
      <c r="L29" s="16">
        <v>0</v>
      </c>
      <c r="M29" s="16">
        <f t="shared" si="6"/>
        <v>1000</v>
      </c>
    </row>
    <row r="30" spans="1:13" x14ac:dyDescent="0.25">
      <c r="A30" s="14" t="s">
        <v>3</v>
      </c>
      <c r="B30" s="20" t="s">
        <v>34</v>
      </c>
      <c r="C30" s="20" t="s">
        <v>35</v>
      </c>
      <c r="D30" s="16">
        <v>2500</v>
      </c>
      <c r="E30" s="16"/>
      <c r="F30" s="16">
        <f t="shared" si="3"/>
        <v>2500</v>
      </c>
      <c r="G30" s="16"/>
      <c r="H30" s="16">
        <f t="shared" si="4"/>
        <v>2500</v>
      </c>
      <c r="I30" s="16"/>
      <c r="J30" s="16">
        <f t="shared" si="5"/>
        <v>2500</v>
      </c>
      <c r="L30" s="16">
        <v>26.41</v>
      </c>
      <c r="M30" s="16">
        <f t="shared" si="6"/>
        <v>2473.59</v>
      </c>
    </row>
    <row r="31" spans="1:13" x14ac:dyDescent="0.25">
      <c r="A31" s="14" t="s">
        <v>3</v>
      </c>
      <c r="B31" s="20" t="s">
        <v>36</v>
      </c>
      <c r="C31" s="20" t="s">
        <v>37</v>
      </c>
      <c r="D31" s="16">
        <v>700</v>
      </c>
      <c r="E31" s="16"/>
      <c r="F31" s="16">
        <f t="shared" si="3"/>
        <v>700</v>
      </c>
      <c r="G31" s="16"/>
      <c r="H31" s="16">
        <f t="shared" si="4"/>
        <v>700</v>
      </c>
      <c r="I31" s="16"/>
      <c r="J31" s="16">
        <f t="shared" si="5"/>
        <v>700</v>
      </c>
      <c r="L31" s="16">
        <v>543.75</v>
      </c>
      <c r="M31" s="16">
        <f t="shared" si="6"/>
        <v>156.25</v>
      </c>
    </row>
    <row r="32" spans="1:13" x14ac:dyDescent="0.25">
      <c r="A32" s="14" t="s">
        <v>3</v>
      </c>
      <c r="B32" s="20" t="s">
        <v>38</v>
      </c>
      <c r="C32" s="20" t="s">
        <v>39</v>
      </c>
      <c r="D32" s="16">
        <v>3000</v>
      </c>
      <c r="E32" s="16"/>
      <c r="F32" s="16">
        <f t="shared" si="3"/>
        <v>3000</v>
      </c>
      <c r="G32" s="16"/>
      <c r="H32" s="16">
        <f t="shared" si="4"/>
        <v>3000</v>
      </c>
      <c r="I32" s="16"/>
      <c r="J32" s="16">
        <f t="shared" si="5"/>
        <v>3000</v>
      </c>
      <c r="L32" s="16">
        <v>918.74</v>
      </c>
      <c r="M32" s="16">
        <f t="shared" si="6"/>
        <v>2081.2600000000002</v>
      </c>
    </row>
    <row r="33" spans="1:13" x14ac:dyDescent="0.25">
      <c r="A33" s="14" t="s">
        <v>3</v>
      </c>
      <c r="B33" s="20" t="s">
        <v>159</v>
      </c>
      <c r="C33" s="20" t="s">
        <v>160</v>
      </c>
      <c r="D33" s="16">
        <v>4500</v>
      </c>
      <c r="E33" s="16"/>
      <c r="F33" s="16">
        <f t="shared" si="3"/>
        <v>4500</v>
      </c>
      <c r="G33" s="16"/>
      <c r="H33" s="16">
        <f t="shared" si="4"/>
        <v>4500</v>
      </c>
      <c r="I33" s="16"/>
      <c r="J33" s="16">
        <f t="shared" si="5"/>
        <v>4500</v>
      </c>
      <c r="L33" s="16">
        <v>690.84</v>
      </c>
      <c r="M33" s="16">
        <f t="shared" si="6"/>
        <v>3809.16</v>
      </c>
    </row>
    <row r="34" spans="1:13" x14ac:dyDescent="0.25">
      <c r="A34" s="14" t="s">
        <v>3</v>
      </c>
      <c r="B34" s="20" t="s">
        <v>40</v>
      </c>
      <c r="C34" s="20" t="s">
        <v>41</v>
      </c>
      <c r="D34" s="16">
        <v>800</v>
      </c>
      <c r="E34" s="16"/>
      <c r="F34" s="16">
        <f t="shared" si="3"/>
        <v>800</v>
      </c>
      <c r="G34" s="16"/>
      <c r="H34" s="16">
        <f t="shared" si="4"/>
        <v>800</v>
      </c>
      <c r="I34" s="16"/>
      <c r="J34" s="16">
        <f t="shared" si="5"/>
        <v>800</v>
      </c>
      <c r="L34" s="16">
        <v>201.43</v>
      </c>
      <c r="M34" s="16">
        <f t="shared" si="6"/>
        <v>598.56999999999994</v>
      </c>
    </row>
    <row r="35" spans="1:13" x14ac:dyDescent="0.25">
      <c r="A35" s="14" t="s">
        <v>3</v>
      </c>
      <c r="B35" s="20" t="s">
        <v>42</v>
      </c>
      <c r="C35" s="20" t="s">
        <v>43</v>
      </c>
      <c r="D35" s="16">
        <v>350</v>
      </c>
      <c r="E35" s="16"/>
      <c r="F35" s="16">
        <f t="shared" si="3"/>
        <v>350</v>
      </c>
      <c r="G35" s="16"/>
      <c r="H35" s="16">
        <f t="shared" si="4"/>
        <v>350</v>
      </c>
      <c r="I35" s="16"/>
      <c r="J35" s="16">
        <f t="shared" si="5"/>
        <v>350</v>
      </c>
      <c r="L35" s="16">
        <v>207.51</v>
      </c>
      <c r="M35" s="16">
        <f t="shared" si="6"/>
        <v>142.49</v>
      </c>
    </row>
    <row r="36" spans="1:13" x14ac:dyDescent="0.25">
      <c r="A36" s="14" t="s">
        <v>3</v>
      </c>
      <c r="B36" s="20" t="s">
        <v>44</v>
      </c>
      <c r="C36" s="20" t="s">
        <v>45</v>
      </c>
      <c r="D36" s="16">
        <v>5000</v>
      </c>
      <c r="E36" s="16">
        <v>9800</v>
      </c>
      <c r="F36" s="16">
        <f t="shared" si="3"/>
        <v>14800</v>
      </c>
      <c r="G36" s="16"/>
      <c r="H36" s="16">
        <f t="shared" si="4"/>
        <v>14800</v>
      </c>
      <c r="I36" s="16"/>
      <c r="J36" s="16">
        <f t="shared" si="5"/>
        <v>14800</v>
      </c>
      <c r="L36" s="16">
        <v>0</v>
      </c>
      <c r="M36" s="16">
        <f t="shared" si="6"/>
        <v>5000</v>
      </c>
    </row>
    <row r="37" spans="1:13" x14ac:dyDescent="0.25">
      <c r="A37" s="14" t="s">
        <v>3</v>
      </c>
      <c r="B37" s="20" t="s">
        <v>46</v>
      </c>
      <c r="C37" s="20" t="s">
        <v>47</v>
      </c>
      <c r="D37" s="16">
        <v>10500</v>
      </c>
      <c r="E37" s="16"/>
      <c r="F37" s="16">
        <f t="shared" si="3"/>
        <v>10500</v>
      </c>
      <c r="G37" s="16"/>
      <c r="H37" s="16">
        <f t="shared" si="4"/>
        <v>10500</v>
      </c>
      <c r="I37" s="16"/>
      <c r="J37" s="16">
        <f t="shared" si="5"/>
        <v>10500</v>
      </c>
      <c r="L37" s="16">
        <v>5370.61</v>
      </c>
      <c r="M37" s="16">
        <f t="shared" si="6"/>
        <v>5129.3900000000003</v>
      </c>
    </row>
    <row r="38" spans="1:13" x14ac:dyDescent="0.25">
      <c r="A38" s="14" t="s">
        <v>3</v>
      </c>
      <c r="B38" s="20" t="s">
        <v>48</v>
      </c>
      <c r="C38" s="20" t="s">
        <v>49</v>
      </c>
      <c r="D38" s="16">
        <v>5500</v>
      </c>
      <c r="E38" s="16"/>
      <c r="F38" s="16">
        <f t="shared" si="3"/>
        <v>5500</v>
      </c>
      <c r="G38" s="16"/>
      <c r="H38" s="16">
        <f t="shared" si="4"/>
        <v>5500</v>
      </c>
      <c r="I38" s="16"/>
      <c r="J38" s="16">
        <f t="shared" si="5"/>
        <v>5500</v>
      </c>
      <c r="L38" s="16">
        <v>1736.22</v>
      </c>
      <c r="M38" s="16">
        <f t="shared" si="6"/>
        <v>3763.7799999999997</v>
      </c>
    </row>
    <row r="39" spans="1:13" x14ac:dyDescent="0.25">
      <c r="A39" s="14" t="s">
        <v>3</v>
      </c>
      <c r="B39" s="20" t="s">
        <v>50</v>
      </c>
      <c r="C39" s="20" t="s">
        <v>51</v>
      </c>
      <c r="D39" s="16">
        <v>5700</v>
      </c>
      <c r="E39" s="16"/>
      <c r="F39" s="16">
        <f t="shared" si="3"/>
        <v>5700</v>
      </c>
      <c r="G39" s="16"/>
      <c r="H39" s="16">
        <f t="shared" si="4"/>
        <v>5700</v>
      </c>
      <c r="I39" s="16"/>
      <c r="J39" s="16">
        <f t="shared" si="5"/>
        <v>5700</v>
      </c>
      <c r="L39" s="16">
        <v>1364.82</v>
      </c>
      <c r="M39" s="16">
        <f t="shared" si="6"/>
        <v>4335.18</v>
      </c>
    </row>
    <row r="40" spans="1:13" x14ac:dyDescent="0.25">
      <c r="A40" s="14" t="s">
        <v>3</v>
      </c>
      <c r="B40" s="20" t="s">
        <v>143</v>
      </c>
      <c r="C40" s="20" t="s">
        <v>144</v>
      </c>
      <c r="D40" s="16">
        <v>1500</v>
      </c>
      <c r="E40" s="16"/>
      <c r="F40" s="16">
        <f t="shared" si="3"/>
        <v>1500</v>
      </c>
      <c r="G40" s="16"/>
      <c r="H40" s="16">
        <f t="shared" si="4"/>
        <v>1500</v>
      </c>
      <c r="I40" s="16"/>
      <c r="J40" s="16">
        <f t="shared" si="5"/>
        <v>1500</v>
      </c>
      <c r="L40" s="16">
        <v>547.5</v>
      </c>
      <c r="M40" s="16">
        <f t="shared" si="6"/>
        <v>952.5</v>
      </c>
    </row>
    <row r="41" spans="1:13" x14ac:dyDescent="0.25">
      <c r="A41" s="14" t="s">
        <v>3</v>
      </c>
      <c r="B41" s="20" t="s">
        <v>52</v>
      </c>
      <c r="C41" s="20" t="s">
        <v>53</v>
      </c>
      <c r="D41" s="16">
        <v>5000</v>
      </c>
      <c r="E41" s="16"/>
      <c r="F41" s="16">
        <f t="shared" si="3"/>
        <v>5000</v>
      </c>
      <c r="G41" s="16"/>
      <c r="H41" s="16">
        <f t="shared" si="4"/>
        <v>5000</v>
      </c>
      <c r="I41" s="16"/>
      <c r="J41" s="16">
        <f t="shared" si="5"/>
        <v>5000</v>
      </c>
      <c r="L41" s="16">
        <v>1714.8</v>
      </c>
      <c r="M41" s="16">
        <f t="shared" si="6"/>
        <v>3285.2</v>
      </c>
    </row>
    <row r="42" spans="1:13" x14ac:dyDescent="0.25">
      <c r="A42" s="14" t="s">
        <v>3</v>
      </c>
      <c r="B42" s="20" t="s">
        <v>161</v>
      </c>
      <c r="C42" s="20" t="s">
        <v>162</v>
      </c>
      <c r="D42" s="16">
        <v>2400</v>
      </c>
      <c r="E42" s="16"/>
      <c r="F42" s="16">
        <f t="shared" si="3"/>
        <v>2400</v>
      </c>
      <c r="G42" s="16"/>
      <c r="H42" s="16">
        <f t="shared" si="4"/>
        <v>2400</v>
      </c>
      <c r="I42" s="16"/>
      <c r="J42" s="16">
        <f t="shared" si="5"/>
        <v>2400</v>
      </c>
      <c r="L42" s="16">
        <v>383.84</v>
      </c>
      <c r="M42" s="16">
        <f t="shared" si="6"/>
        <v>2016.16</v>
      </c>
    </row>
    <row r="43" spans="1:13" x14ac:dyDescent="0.25">
      <c r="A43" s="14" t="s">
        <v>3</v>
      </c>
      <c r="B43" s="21">
        <v>32354</v>
      </c>
      <c r="C43" s="20" t="s">
        <v>145</v>
      </c>
      <c r="D43" s="16">
        <v>0</v>
      </c>
      <c r="E43" s="16"/>
      <c r="F43" s="16">
        <f t="shared" si="3"/>
        <v>0</v>
      </c>
      <c r="G43" s="16"/>
      <c r="H43" s="16">
        <f t="shared" si="4"/>
        <v>0</v>
      </c>
      <c r="I43" s="16"/>
      <c r="J43" s="16">
        <f t="shared" si="5"/>
        <v>0</v>
      </c>
      <c r="L43" s="16">
        <v>0</v>
      </c>
      <c r="M43" s="16">
        <f t="shared" si="6"/>
        <v>0</v>
      </c>
    </row>
    <row r="44" spans="1:13" x14ac:dyDescent="0.25">
      <c r="A44" s="14" t="s">
        <v>3</v>
      </c>
      <c r="B44" s="20" t="s">
        <v>154</v>
      </c>
      <c r="C44" s="20" t="s">
        <v>155</v>
      </c>
      <c r="D44" s="16">
        <v>7000</v>
      </c>
      <c r="E44" s="16"/>
      <c r="F44" s="16">
        <f t="shared" si="3"/>
        <v>7000</v>
      </c>
      <c r="G44" s="16"/>
      <c r="H44" s="16">
        <f t="shared" si="4"/>
        <v>7000</v>
      </c>
      <c r="I44" s="16"/>
      <c r="J44" s="16">
        <f t="shared" si="5"/>
        <v>7000</v>
      </c>
      <c r="L44" s="16">
        <v>0</v>
      </c>
      <c r="M44" s="16">
        <f t="shared" si="6"/>
        <v>7000</v>
      </c>
    </row>
    <row r="45" spans="1:13" x14ac:dyDescent="0.25">
      <c r="A45" s="14" t="s">
        <v>3</v>
      </c>
      <c r="B45" s="109" t="s">
        <v>215</v>
      </c>
      <c r="C45" s="99" t="s">
        <v>216</v>
      </c>
      <c r="D45" s="16">
        <v>0</v>
      </c>
      <c r="E45" s="16"/>
      <c r="F45" s="16">
        <f t="shared" si="3"/>
        <v>0</v>
      </c>
      <c r="G45" s="16"/>
      <c r="H45" s="16">
        <f t="shared" si="4"/>
        <v>0</v>
      </c>
      <c r="I45" s="16"/>
      <c r="J45" s="16">
        <f t="shared" si="5"/>
        <v>0</v>
      </c>
      <c r="L45" s="16">
        <v>0</v>
      </c>
      <c r="M45" s="16">
        <f t="shared" si="6"/>
        <v>0</v>
      </c>
    </row>
    <row r="46" spans="1:13" x14ac:dyDescent="0.25">
      <c r="A46" s="14" t="s">
        <v>3</v>
      </c>
      <c r="B46" s="20" t="s">
        <v>146</v>
      </c>
      <c r="C46" s="20" t="s">
        <v>147</v>
      </c>
      <c r="D46" s="16">
        <v>500</v>
      </c>
      <c r="E46" s="16"/>
      <c r="F46" s="16">
        <f t="shared" si="3"/>
        <v>500</v>
      </c>
      <c r="G46" s="16"/>
      <c r="H46" s="16">
        <f t="shared" si="4"/>
        <v>500</v>
      </c>
      <c r="I46" s="16"/>
      <c r="J46" s="16">
        <f t="shared" si="5"/>
        <v>500</v>
      </c>
      <c r="L46" s="16">
        <v>0</v>
      </c>
      <c r="M46" s="16">
        <f t="shared" si="6"/>
        <v>500</v>
      </c>
    </row>
    <row r="47" spans="1:13" x14ac:dyDescent="0.25">
      <c r="A47" s="14" t="s">
        <v>3</v>
      </c>
      <c r="B47" s="20" t="s">
        <v>54</v>
      </c>
      <c r="C47" s="20" t="s">
        <v>55</v>
      </c>
      <c r="D47" s="16">
        <f>1500-440</f>
        <v>1060</v>
      </c>
      <c r="E47" s="16"/>
      <c r="F47" s="16">
        <f t="shared" si="3"/>
        <v>1060</v>
      </c>
      <c r="G47" s="16"/>
      <c r="H47" s="16">
        <f t="shared" si="4"/>
        <v>1060</v>
      </c>
      <c r="I47" s="16"/>
      <c r="J47" s="16">
        <f t="shared" si="5"/>
        <v>1060</v>
      </c>
      <c r="L47" s="16">
        <v>33</v>
      </c>
      <c r="M47" s="16">
        <f t="shared" si="6"/>
        <v>1027</v>
      </c>
    </row>
    <row r="48" spans="1:13" x14ac:dyDescent="0.25">
      <c r="A48" s="14" t="s">
        <v>3</v>
      </c>
      <c r="B48" s="20" t="s">
        <v>56</v>
      </c>
      <c r="C48" s="20" t="s">
        <v>57</v>
      </c>
      <c r="D48" s="16">
        <v>3000</v>
      </c>
      <c r="E48" s="16"/>
      <c r="F48" s="16">
        <f t="shared" si="3"/>
        <v>3000</v>
      </c>
      <c r="G48" s="16"/>
      <c r="H48" s="16">
        <f t="shared" si="4"/>
        <v>3000</v>
      </c>
      <c r="I48" s="16"/>
      <c r="J48" s="16">
        <f t="shared" si="5"/>
        <v>3000</v>
      </c>
      <c r="L48" s="16">
        <v>1016.25</v>
      </c>
      <c r="M48" s="16">
        <f t="shared" si="6"/>
        <v>1983.75</v>
      </c>
    </row>
    <row r="49" spans="1:13" x14ac:dyDescent="0.25">
      <c r="A49" s="14" t="s">
        <v>3</v>
      </c>
      <c r="B49" s="20" t="s">
        <v>58</v>
      </c>
      <c r="C49" s="20" t="s">
        <v>59</v>
      </c>
      <c r="D49" s="16">
        <v>400</v>
      </c>
      <c r="E49" s="16"/>
      <c r="F49" s="16">
        <f t="shared" si="3"/>
        <v>400</v>
      </c>
      <c r="G49" s="16"/>
      <c r="H49" s="16">
        <f t="shared" si="4"/>
        <v>400</v>
      </c>
      <c r="I49" s="16"/>
      <c r="J49" s="16">
        <f t="shared" si="5"/>
        <v>400</v>
      </c>
      <c r="L49" s="16">
        <v>3.32</v>
      </c>
      <c r="M49" s="16">
        <f t="shared" si="6"/>
        <v>396.68</v>
      </c>
    </row>
    <row r="50" spans="1:13" x14ac:dyDescent="0.25">
      <c r="A50" s="14" t="s">
        <v>3</v>
      </c>
      <c r="B50" s="20" t="s">
        <v>148</v>
      </c>
      <c r="C50" s="20" t="s">
        <v>149</v>
      </c>
      <c r="D50" s="16">
        <v>1400</v>
      </c>
      <c r="E50" s="16"/>
      <c r="F50" s="16">
        <f t="shared" si="3"/>
        <v>1400</v>
      </c>
      <c r="G50" s="16"/>
      <c r="H50" s="16">
        <f t="shared" si="4"/>
        <v>1400</v>
      </c>
      <c r="I50" s="16"/>
      <c r="J50" s="16">
        <f t="shared" si="5"/>
        <v>1400</v>
      </c>
      <c r="L50" s="16">
        <v>295.7</v>
      </c>
      <c r="M50" s="16">
        <f t="shared" si="6"/>
        <v>1104.3</v>
      </c>
    </row>
    <row r="51" spans="1:13" x14ac:dyDescent="0.25">
      <c r="A51" s="14" t="s">
        <v>3</v>
      </c>
      <c r="B51" s="51" t="s">
        <v>210</v>
      </c>
      <c r="C51" s="51" t="s">
        <v>211</v>
      </c>
      <c r="D51" s="16">
        <v>1000</v>
      </c>
      <c r="E51" s="16"/>
      <c r="F51" s="16">
        <f t="shared" si="3"/>
        <v>1000</v>
      </c>
      <c r="G51" s="16"/>
      <c r="H51" s="16">
        <f t="shared" si="4"/>
        <v>1000</v>
      </c>
      <c r="I51" s="16"/>
      <c r="J51" s="16">
        <f t="shared" si="5"/>
        <v>1000</v>
      </c>
      <c r="L51" s="16">
        <v>584.5</v>
      </c>
      <c r="M51" s="16">
        <f t="shared" si="6"/>
        <v>415.5</v>
      </c>
    </row>
    <row r="52" spans="1:13" x14ac:dyDescent="0.25">
      <c r="A52" s="14" t="s">
        <v>3</v>
      </c>
      <c r="B52" s="20" t="s">
        <v>60</v>
      </c>
      <c r="C52" s="20" t="s">
        <v>61</v>
      </c>
      <c r="D52" s="16">
        <v>14000</v>
      </c>
      <c r="E52" s="16"/>
      <c r="F52" s="16">
        <f t="shared" si="3"/>
        <v>14000</v>
      </c>
      <c r="G52" s="16"/>
      <c r="H52" s="16">
        <f t="shared" si="4"/>
        <v>14000</v>
      </c>
      <c r="I52" s="16"/>
      <c r="J52" s="16">
        <f t="shared" si="5"/>
        <v>14000</v>
      </c>
      <c r="L52" s="16">
        <v>3881.26</v>
      </c>
      <c r="M52" s="16">
        <f t="shared" si="6"/>
        <v>10118.74</v>
      </c>
    </row>
    <row r="53" spans="1:13" x14ac:dyDescent="0.25">
      <c r="A53" s="14" t="s">
        <v>3</v>
      </c>
      <c r="B53" s="20" t="s">
        <v>62</v>
      </c>
      <c r="C53" s="20" t="s">
        <v>63</v>
      </c>
      <c r="D53" s="16">
        <v>1500</v>
      </c>
      <c r="E53" s="16"/>
      <c r="F53" s="16">
        <f t="shared" si="3"/>
        <v>1500</v>
      </c>
      <c r="G53" s="16"/>
      <c r="H53" s="16">
        <f t="shared" si="4"/>
        <v>1500</v>
      </c>
      <c r="I53" s="16"/>
      <c r="J53" s="16">
        <f t="shared" si="5"/>
        <v>1500</v>
      </c>
      <c r="L53" s="16">
        <v>277.39999999999998</v>
      </c>
      <c r="M53" s="16">
        <f t="shared" si="6"/>
        <v>1222.5999999999999</v>
      </c>
    </row>
    <row r="54" spans="1:13" x14ac:dyDescent="0.25">
      <c r="A54" s="14" t="s">
        <v>3</v>
      </c>
      <c r="B54" s="21">
        <v>32411</v>
      </c>
      <c r="C54" s="20" t="s">
        <v>247</v>
      </c>
      <c r="D54" s="16">
        <v>0</v>
      </c>
      <c r="E54" s="16"/>
      <c r="F54" s="16">
        <f t="shared" si="3"/>
        <v>0</v>
      </c>
      <c r="G54" s="16"/>
      <c r="H54" s="16">
        <f t="shared" si="4"/>
        <v>0</v>
      </c>
      <c r="I54" s="16"/>
      <c r="J54" s="16">
        <f t="shared" si="5"/>
        <v>0</v>
      </c>
      <c r="L54" s="16">
        <v>0</v>
      </c>
      <c r="M54" s="16">
        <f t="shared" si="6"/>
        <v>0</v>
      </c>
    </row>
    <row r="55" spans="1:13" x14ac:dyDescent="0.25">
      <c r="A55" s="14" t="s">
        <v>3</v>
      </c>
      <c r="B55" s="20" t="s">
        <v>64</v>
      </c>
      <c r="C55" s="20" t="s">
        <v>65</v>
      </c>
      <c r="D55" s="16">
        <v>2400</v>
      </c>
      <c r="E55" s="16"/>
      <c r="F55" s="16">
        <f t="shared" si="3"/>
        <v>2400</v>
      </c>
      <c r="G55" s="16"/>
      <c r="H55" s="16">
        <f t="shared" si="4"/>
        <v>2400</v>
      </c>
      <c r="I55" s="16"/>
      <c r="J55" s="16">
        <f t="shared" si="5"/>
        <v>2400</v>
      </c>
      <c r="L55" s="16">
        <v>341.68</v>
      </c>
      <c r="M55" s="16">
        <f t="shared" si="6"/>
        <v>2058.3200000000002</v>
      </c>
    </row>
    <row r="56" spans="1:13" x14ac:dyDescent="0.25">
      <c r="A56" s="14" t="s">
        <v>3</v>
      </c>
      <c r="B56" s="20" t="s">
        <v>66</v>
      </c>
      <c r="C56" s="20" t="s">
        <v>67</v>
      </c>
      <c r="D56" s="16">
        <v>350</v>
      </c>
      <c r="E56" s="16"/>
      <c r="F56" s="16">
        <f t="shared" si="3"/>
        <v>350</v>
      </c>
      <c r="G56" s="16"/>
      <c r="H56" s="16">
        <f t="shared" si="4"/>
        <v>350</v>
      </c>
      <c r="I56" s="16"/>
      <c r="J56" s="16">
        <f t="shared" si="5"/>
        <v>350</v>
      </c>
      <c r="L56" s="16">
        <v>215.8</v>
      </c>
      <c r="M56" s="16">
        <f t="shared" si="6"/>
        <v>134.19999999999999</v>
      </c>
    </row>
    <row r="57" spans="1:13" x14ac:dyDescent="0.25">
      <c r="A57" s="14" t="s">
        <v>3</v>
      </c>
      <c r="B57" s="20" t="s">
        <v>68</v>
      </c>
      <c r="C57" s="20" t="s">
        <v>69</v>
      </c>
      <c r="D57" s="16">
        <v>140</v>
      </c>
      <c r="E57" s="16"/>
      <c r="F57" s="16">
        <f t="shared" si="3"/>
        <v>140</v>
      </c>
      <c r="G57" s="16"/>
      <c r="H57" s="16">
        <f t="shared" si="4"/>
        <v>140</v>
      </c>
      <c r="I57" s="16"/>
      <c r="J57" s="16">
        <f t="shared" si="5"/>
        <v>140</v>
      </c>
      <c r="L57" s="16">
        <v>53.09</v>
      </c>
      <c r="M57" s="16">
        <f t="shared" si="6"/>
        <v>86.91</v>
      </c>
    </row>
    <row r="58" spans="1:13" x14ac:dyDescent="0.25">
      <c r="A58" s="14" t="s">
        <v>3</v>
      </c>
      <c r="B58" s="20" t="s">
        <v>70</v>
      </c>
      <c r="C58" s="20" t="s">
        <v>71</v>
      </c>
      <c r="D58" s="16">
        <v>140</v>
      </c>
      <c r="E58" s="16"/>
      <c r="F58" s="16">
        <f t="shared" si="3"/>
        <v>140</v>
      </c>
      <c r="G58" s="16"/>
      <c r="H58" s="16">
        <f t="shared" si="4"/>
        <v>140</v>
      </c>
      <c r="I58" s="16"/>
      <c r="J58" s="16">
        <f t="shared" si="5"/>
        <v>140</v>
      </c>
      <c r="L58" s="16">
        <v>0</v>
      </c>
      <c r="M58" s="16">
        <f t="shared" si="6"/>
        <v>140</v>
      </c>
    </row>
    <row r="59" spans="1:13" x14ac:dyDescent="0.25">
      <c r="A59" s="14" t="s">
        <v>3</v>
      </c>
      <c r="B59" s="20" t="s">
        <v>72</v>
      </c>
      <c r="C59" s="20" t="s">
        <v>73</v>
      </c>
      <c r="D59" s="16">
        <v>1000</v>
      </c>
      <c r="E59" s="16"/>
      <c r="F59" s="16">
        <f t="shared" si="3"/>
        <v>1000</v>
      </c>
      <c r="G59" s="16"/>
      <c r="H59" s="16">
        <f t="shared" si="4"/>
        <v>1000</v>
      </c>
      <c r="I59" s="16"/>
      <c r="J59" s="16">
        <f t="shared" si="5"/>
        <v>1000</v>
      </c>
      <c r="L59" s="16">
        <v>375.58</v>
      </c>
      <c r="M59" s="16">
        <f t="shared" si="6"/>
        <v>624.42000000000007</v>
      </c>
    </row>
    <row r="60" spans="1:13" x14ac:dyDescent="0.25">
      <c r="A60" s="14" t="s">
        <v>3</v>
      </c>
      <c r="B60" s="20" t="s">
        <v>163</v>
      </c>
      <c r="C60" s="20" t="s">
        <v>164</v>
      </c>
      <c r="D60" s="16">
        <v>1300</v>
      </c>
      <c r="E60" s="16">
        <v>200</v>
      </c>
      <c r="F60" s="16">
        <f t="shared" si="3"/>
        <v>1500</v>
      </c>
      <c r="G60" s="16"/>
      <c r="H60" s="16">
        <f t="shared" si="4"/>
        <v>1500</v>
      </c>
      <c r="I60" s="16"/>
      <c r="J60" s="16">
        <f t="shared" si="5"/>
        <v>1500</v>
      </c>
      <c r="L60" s="16">
        <v>413.44</v>
      </c>
      <c r="M60" s="16">
        <f t="shared" si="6"/>
        <v>886.56</v>
      </c>
    </row>
    <row r="61" spans="1:13" x14ac:dyDescent="0.25">
      <c r="A61" s="14" t="s">
        <v>3</v>
      </c>
      <c r="B61" s="20" t="s">
        <v>74</v>
      </c>
      <c r="C61" s="20" t="s">
        <v>75</v>
      </c>
      <c r="D61" s="16">
        <v>0</v>
      </c>
      <c r="E61" s="16"/>
      <c r="F61" s="16">
        <f t="shared" si="3"/>
        <v>0</v>
      </c>
      <c r="G61" s="16"/>
      <c r="H61" s="16">
        <f t="shared" si="4"/>
        <v>0</v>
      </c>
      <c r="I61" s="16"/>
      <c r="J61" s="16">
        <f t="shared" si="5"/>
        <v>0</v>
      </c>
      <c r="L61" s="16">
        <v>0</v>
      </c>
      <c r="M61" s="16">
        <f t="shared" si="6"/>
        <v>0</v>
      </c>
    </row>
    <row r="62" spans="1:13" s="3" customFormat="1" x14ac:dyDescent="0.25">
      <c r="A62" s="17"/>
      <c r="B62" s="18" t="s">
        <v>76</v>
      </c>
      <c r="C62" s="18" t="s">
        <v>77</v>
      </c>
      <c r="D62" s="19">
        <f t="shared" ref="D62:F62" si="7">D63+D69+D88+D97+D115+D86</f>
        <v>479970</v>
      </c>
      <c r="E62" s="19">
        <f t="shared" si="7"/>
        <v>6288</v>
      </c>
      <c r="F62" s="19">
        <f t="shared" si="7"/>
        <v>486258</v>
      </c>
      <c r="G62" s="19">
        <f t="shared" ref="G62:J62" si="8">G63+G69+G88+G97+G115+G86</f>
        <v>0</v>
      </c>
      <c r="H62" s="19">
        <f t="shared" si="8"/>
        <v>486258</v>
      </c>
      <c r="I62" s="19">
        <f t="shared" si="8"/>
        <v>0</v>
      </c>
      <c r="J62" s="19">
        <f t="shared" si="8"/>
        <v>486258</v>
      </c>
      <c r="L62" s="19">
        <f t="shared" ref="L62:M62" si="9">L63+L69+L88+L97+L115+L86</f>
        <v>132757.13999999998</v>
      </c>
      <c r="M62" s="19">
        <f t="shared" si="9"/>
        <v>347212.86</v>
      </c>
    </row>
    <row r="63" spans="1:13" s="3" customFormat="1" x14ac:dyDescent="0.25">
      <c r="A63" s="17"/>
      <c r="B63" s="18" t="s">
        <v>78</v>
      </c>
      <c r="C63" s="18" t="s">
        <v>79</v>
      </c>
      <c r="D63" s="19">
        <f t="shared" ref="D63" si="10">SUM(D64:D68)</f>
        <v>9520</v>
      </c>
      <c r="E63" s="19">
        <f t="shared" ref="E63:F63" si="11">SUM(E64:E68)</f>
        <v>0</v>
      </c>
      <c r="F63" s="19">
        <f t="shared" si="11"/>
        <v>9520</v>
      </c>
      <c r="G63" s="19">
        <f t="shared" ref="G63:J63" si="12">SUM(G64:G68)</f>
        <v>0</v>
      </c>
      <c r="H63" s="19">
        <f t="shared" si="12"/>
        <v>9520</v>
      </c>
      <c r="I63" s="19">
        <f t="shared" si="12"/>
        <v>0</v>
      </c>
      <c r="J63" s="19">
        <f t="shared" si="12"/>
        <v>9520</v>
      </c>
      <c r="L63" s="19">
        <f t="shared" ref="L63:M63" si="13">SUM(L64:L68)</f>
        <v>665.36</v>
      </c>
      <c r="M63" s="19">
        <f t="shared" si="13"/>
        <v>8854.64</v>
      </c>
    </row>
    <row r="64" spans="1:13" x14ac:dyDescent="0.25">
      <c r="A64" s="14" t="s">
        <v>80</v>
      </c>
      <c r="B64" s="20" t="s">
        <v>24</v>
      </c>
      <c r="C64" s="20" t="s">
        <v>25</v>
      </c>
      <c r="D64" s="16">
        <v>0</v>
      </c>
      <c r="E64" s="16"/>
      <c r="F64" s="16">
        <f t="shared" ref="F64:F68" si="14">+E64+D64</f>
        <v>0</v>
      </c>
      <c r="G64" s="16"/>
      <c r="H64" s="16">
        <f t="shared" ref="H64:H68" si="15">+G64+F64</f>
        <v>0</v>
      </c>
      <c r="I64" s="16"/>
      <c r="J64" s="16">
        <f t="shared" ref="J64:J68" si="16">+I64+H64</f>
        <v>0</v>
      </c>
      <c r="L64" s="16">
        <v>0</v>
      </c>
      <c r="M64" s="16">
        <f t="shared" ref="M64:M68" si="17">+D64-L64</f>
        <v>0</v>
      </c>
    </row>
    <row r="65" spans="1:13" x14ac:dyDescent="0.25">
      <c r="A65" s="14" t="s">
        <v>80</v>
      </c>
      <c r="B65" s="20" t="s">
        <v>28</v>
      </c>
      <c r="C65" s="20" t="s">
        <v>29</v>
      </c>
      <c r="D65" s="16">
        <v>3520</v>
      </c>
      <c r="E65" s="16"/>
      <c r="F65" s="16">
        <f t="shared" si="14"/>
        <v>3520</v>
      </c>
      <c r="G65" s="16"/>
      <c r="H65" s="16">
        <f t="shared" si="15"/>
        <v>3520</v>
      </c>
      <c r="I65" s="16"/>
      <c r="J65" s="16">
        <f t="shared" si="16"/>
        <v>3520</v>
      </c>
      <c r="L65" s="16">
        <v>0</v>
      </c>
      <c r="M65" s="16">
        <f t="shared" si="17"/>
        <v>3520</v>
      </c>
    </row>
    <row r="66" spans="1:13" x14ac:dyDescent="0.25">
      <c r="A66" s="14" t="s">
        <v>80</v>
      </c>
      <c r="B66" s="20" t="s">
        <v>58</v>
      </c>
      <c r="C66" s="20" t="s">
        <v>59</v>
      </c>
      <c r="D66" s="16">
        <v>0</v>
      </c>
      <c r="E66" s="16"/>
      <c r="F66" s="16">
        <f t="shared" si="14"/>
        <v>0</v>
      </c>
      <c r="G66" s="16"/>
      <c r="H66" s="16">
        <f t="shared" si="15"/>
        <v>0</v>
      </c>
      <c r="I66" s="16"/>
      <c r="J66" s="16">
        <f t="shared" si="16"/>
        <v>0</v>
      </c>
      <c r="L66" s="16">
        <v>0</v>
      </c>
      <c r="M66" s="16">
        <f t="shared" si="17"/>
        <v>0</v>
      </c>
    </row>
    <row r="67" spans="1:13" x14ac:dyDescent="0.25">
      <c r="A67" s="14" t="s">
        <v>80</v>
      </c>
      <c r="B67" s="20" t="s">
        <v>82</v>
      </c>
      <c r="C67" s="20" t="s">
        <v>83</v>
      </c>
      <c r="D67" s="16">
        <v>6000</v>
      </c>
      <c r="E67" s="16">
        <v>-6000</v>
      </c>
      <c r="F67" s="16">
        <f t="shared" si="14"/>
        <v>0</v>
      </c>
      <c r="G67" s="16"/>
      <c r="H67" s="16">
        <f t="shared" si="15"/>
        <v>0</v>
      </c>
      <c r="I67" s="16"/>
      <c r="J67" s="16">
        <f t="shared" si="16"/>
        <v>0</v>
      </c>
      <c r="L67" s="16">
        <v>0</v>
      </c>
      <c r="M67" s="16">
        <f t="shared" si="17"/>
        <v>6000</v>
      </c>
    </row>
    <row r="68" spans="1:13" x14ac:dyDescent="0.25">
      <c r="A68" s="14" t="s">
        <v>80</v>
      </c>
      <c r="B68" s="20" t="s">
        <v>150</v>
      </c>
      <c r="C68" s="20" t="s">
        <v>151</v>
      </c>
      <c r="D68" s="16">
        <v>0</v>
      </c>
      <c r="E68" s="16">
        <v>6000</v>
      </c>
      <c r="F68" s="16">
        <f t="shared" si="14"/>
        <v>6000</v>
      </c>
      <c r="G68" s="16"/>
      <c r="H68" s="16">
        <f t="shared" si="15"/>
        <v>6000</v>
      </c>
      <c r="I68" s="16"/>
      <c r="J68" s="16">
        <f t="shared" si="16"/>
        <v>6000</v>
      </c>
      <c r="L68" s="16">
        <v>665.36</v>
      </c>
      <c r="M68" s="16">
        <f t="shared" si="17"/>
        <v>-665.36</v>
      </c>
    </row>
    <row r="69" spans="1:13" s="3" customFormat="1" x14ac:dyDescent="0.25">
      <c r="A69" s="17"/>
      <c r="B69" s="18" t="s">
        <v>84</v>
      </c>
      <c r="C69" s="18" t="s">
        <v>85</v>
      </c>
      <c r="D69" s="19">
        <f t="shared" ref="D69" si="18">SUM(D70:D85)</f>
        <v>228900</v>
      </c>
      <c r="E69" s="19">
        <f t="shared" ref="E69:F69" si="19">SUM(E70:E85)</f>
        <v>5500</v>
      </c>
      <c r="F69" s="19">
        <f t="shared" si="19"/>
        <v>234400</v>
      </c>
      <c r="G69" s="19">
        <f t="shared" ref="G69:J69" si="20">SUM(G70:G85)</f>
        <v>0</v>
      </c>
      <c r="H69" s="19">
        <f t="shared" si="20"/>
        <v>234400</v>
      </c>
      <c r="I69" s="19">
        <f t="shared" si="20"/>
        <v>0</v>
      </c>
      <c r="J69" s="19">
        <f t="shared" si="20"/>
        <v>234400</v>
      </c>
      <c r="L69" s="19">
        <f t="shared" ref="L69:M69" si="21">SUM(L70:L85)</f>
        <v>61360.7</v>
      </c>
      <c r="M69" s="19">
        <f t="shared" si="21"/>
        <v>167539.30000000002</v>
      </c>
    </row>
    <row r="70" spans="1:13" x14ac:dyDescent="0.25">
      <c r="A70" s="22" t="s">
        <v>80</v>
      </c>
      <c r="B70" s="20" t="s">
        <v>86</v>
      </c>
      <c r="C70" s="20" t="s">
        <v>87</v>
      </c>
      <c r="D70" s="16">
        <v>178100</v>
      </c>
      <c r="E70" s="16"/>
      <c r="F70" s="16">
        <f t="shared" ref="F70:F85" si="22">+E70+D70</f>
        <v>178100</v>
      </c>
      <c r="G70" s="16"/>
      <c r="H70" s="16">
        <f t="shared" ref="H70:H85" si="23">+G70+F70</f>
        <v>178100</v>
      </c>
      <c r="I70" s="16"/>
      <c r="J70" s="16">
        <f t="shared" ref="J70:J85" si="24">+I70+H70</f>
        <v>178100</v>
      </c>
      <c r="L70" s="16">
        <v>47863.46</v>
      </c>
      <c r="M70" s="16">
        <f t="shared" ref="M70:M85" si="25">+D70-L70</f>
        <v>130236.54000000001</v>
      </c>
    </row>
    <row r="71" spans="1:13" x14ac:dyDescent="0.25">
      <c r="A71" s="22">
        <v>11</v>
      </c>
      <c r="B71" s="21">
        <v>31113</v>
      </c>
      <c r="C71" s="20" t="s">
        <v>183</v>
      </c>
      <c r="D71" s="16"/>
      <c r="E71" s="16"/>
      <c r="F71" s="16">
        <f t="shared" si="22"/>
        <v>0</v>
      </c>
      <c r="G71" s="16"/>
      <c r="H71" s="16">
        <f t="shared" si="23"/>
        <v>0</v>
      </c>
      <c r="I71" s="16"/>
      <c r="J71" s="16">
        <f t="shared" si="24"/>
        <v>0</v>
      </c>
      <c r="L71" s="16">
        <v>0</v>
      </c>
      <c r="M71" s="16">
        <f t="shared" si="25"/>
        <v>0</v>
      </c>
    </row>
    <row r="72" spans="1:13" x14ac:dyDescent="0.25">
      <c r="A72" s="22" t="s">
        <v>80</v>
      </c>
      <c r="B72" s="20" t="s">
        <v>88</v>
      </c>
      <c r="C72" s="20" t="s">
        <v>89</v>
      </c>
      <c r="D72" s="16">
        <v>6400</v>
      </c>
      <c r="E72" s="16">
        <v>5500</v>
      </c>
      <c r="F72" s="16">
        <f t="shared" si="22"/>
        <v>11900</v>
      </c>
      <c r="G72" s="16"/>
      <c r="H72" s="16">
        <f t="shared" si="23"/>
        <v>11900</v>
      </c>
      <c r="I72" s="16"/>
      <c r="J72" s="16">
        <f t="shared" si="24"/>
        <v>11900</v>
      </c>
      <c r="L72" s="16">
        <v>1000</v>
      </c>
      <c r="M72" s="16">
        <f t="shared" si="25"/>
        <v>5400</v>
      </c>
    </row>
    <row r="73" spans="1:13" x14ac:dyDescent="0.25">
      <c r="A73" s="22" t="s">
        <v>80</v>
      </c>
      <c r="B73" s="20" t="s">
        <v>90</v>
      </c>
      <c r="C73" s="20" t="s">
        <v>91</v>
      </c>
      <c r="D73" s="16"/>
      <c r="E73" s="16"/>
      <c r="F73" s="16">
        <f t="shared" si="22"/>
        <v>0</v>
      </c>
      <c r="G73" s="16"/>
      <c r="H73" s="16">
        <f t="shared" si="23"/>
        <v>0</v>
      </c>
      <c r="I73" s="16"/>
      <c r="J73" s="16">
        <f t="shared" si="24"/>
        <v>0</v>
      </c>
      <c r="L73" s="16">
        <v>1188</v>
      </c>
      <c r="M73" s="16">
        <f t="shared" si="25"/>
        <v>-1188</v>
      </c>
    </row>
    <row r="74" spans="1:13" x14ac:dyDescent="0.25">
      <c r="A74" s="22" t="s">
        <v>80</v>
      </c>
      <c r="B74" s="20" t="s">
        <v>92</v>
      </c>
      <c r="C74" s="20" t="s">
        <v>93</v>
      </c>
      <c r="D74" s="16"/>
      <c r="E74" s="16"/>
      <c r="F74" s="16">
        <f t="shared" si="22"/>
        <v>0</v>
      </c>
      <c r="G74" s="16"/>
      <c r="H74" s="16">
        <f t="shared" si="23"/>
        <v>0</v>
      </c>
      <c r="I74" s="16"/>
      <c r="J74" s="16">
        <f t="shared" si="24"/>
        <v>0</v>
      </c>
      <c r="L74" s="16">
        <v>0</v>
      </c>
      <c r="M74" s="16">
        <f t="shared" si="25"/>
        <v>0</v>
      </c>
    </row>
    <row r="75" spans="1:13" x14ac:dyDescent="0.25">
      <c r="A75" s="22" t="s">
        <v>80</v>
      </c>
      <c r="B75" s="21">
        <v>31219</v>
      </c>
      <c r="C75" s="20" t="s">
        <v>291</v>
      </c>
      <c r="D75" s="16"/>
      <c r="E75" s="16"/>
      <c r="F75" s="16">
        <f t="shared" si="22"/>
        <v>0</v>
      </c>
      <c r="G75" s="16"/>
      <c r="H75" s="16"/>
      <c r="I75" s="16"/>
      <c r="J75" s="16"/>
      <c r="L75" s="16">
        <v>220.72</v>
      </c>
      <c r="M75" s="16">
        <f t="shared" si="25"/>
        <v>-220.72</v>
      </c>
    </row>
    <row r="76" spans="1:13" x14ac:dyDescent="0.25">
      <c r="A76" s="22" t="s">
        <v>80</v>
      </c>
      <c r="B76" s="20" t="s">
        <v>96</v>
      </c>
      <c r="C76" s="20" t="s">
        <v>97</v>
      </c>
      <c r="D76" s="16">
        <f>2400*12</f>
        <v>28800</v>
      </c>
      <c r="E76" s="16"/>
      <c r="F76" s="16">
        <f t="shared" si="22"/>
        <v>28800</v>
      </c>
      <c r="G76" s="16"/>
      <c r="H76" s="16">
        <f t="shared" si="23"/>
        <v>28800</v>
      </c>
      <c r="I76" s="16"/>
      <c r="J76" s="16">
        <f t="shared" si="24"/>
        <v>28800</v>
      </c>
      <c r="L76" s="16">
        <v>8020.68</v>
      </c>
      <c r="M76" s="16">
        <f t="shared" si="25"/>
        <v>20779.32</v>
      </c>
    </row>
    <row r="77" spans="1:13" x14ac:dyDescent="0.25">
      <c r="A77" s="22">
        <v>11</v>
      </c>
      <c r="B77" s="21">
        <v>31322</v>
      </c>
      <c r="C77" s="20" t="s">
        <v>194</v>
      </c>
      <c r="D77" s="16"/>
      <c r="E77" s="16"/>
      <c r="F77" s="16">
        <f t="shared" si="22"/>
        <v>0</v>
      </c>
      <c r="G77" s="16"/>
      <c r="H77" s="16">
        <f t="shared" si="23"/>
        <v>0</v>
      </c>
      <c r="I77" s="16"/>
      <c r="J77" s="16">
        <f t="shared" si="24"/>
        <v>0</v>
      </c>
      <c r="L77" s="16">
        <v>0</v>
      </c>
      <c r="M77" s="16">
        <f t="shared" si="25"/>
        <v>0</v>
      </c>
    </row>
    <row r="78" spans="1:13" x14ac:dyDescent="0.25">
      <c r="A78" s="22">
        <v>11</v>
      </c>
      <c r="B78" s="21">
        <v>31332</v>
      </c>
      <c r="C78" s="20" t="s">
        <v>251</v>
      </c>
      <c r="D78" s="16"/>
      <c r="E78" s="16"/>
      <c r="F78" s="16">
        <f t="shared" si="22"/>
        <v>0</v>
      </c>
      <c r="G78" s="16"/>
      <c r="H78" s="16">
        <f t="shared" si="23"/>
        <v>0</v>
      </c>
      <c r="I78" s="16"/>
      <c r="J78" s="16">
        <f t="shared" si="24"/>
        <v>0</v>
      </c>
      <c r="L78" s="16">
        <v>0</v>
      </c>
      <c r="M78" s="16">
        <f t="shared" si="25"/>
        <v>0</v>
      </c>
    </row>
    <row r="79" spans="1:13" x14ac:dyDescent="0.25">
      <c r="A79" s="22" t="s">
        <v>80</v>
      </c>
      <c r="B79" s="20" t="s">
        <v>8</v>
      </c>
      <c r="C79" s="20" t="s">
        <v>9</v>
      </c>
      <c r="D79" s="16"/>
      <c r="E79" s="16"/>
      <c r="F79" s="16">
        <f t="shared" si="22"/>
        <v>0</v>
      </c>
      <c r="G79" s="16"/>
      <c r="H79" s="16">
        <f t="shared" si="23"/>
        <v>0</v>
      </c>
      <c r="I79" s="16"/>
      <c r="J79" s="16">
        <f t="shared" si="24"/>
        <v>0</v>
      </c>
      <c r="L79" s="16">
        <v>0</v>
      </c>
      <c r="M79" s="16">
        <f t="shared" si="25"/>
        <v>0</v>
      </c>
    </row>
    <row r="80" spans="1:13" x14ac:dyDescent="0.25">
      <c r="A80" s="22" t="s">
        <v>80</v>
      </c>
      <c r="B80" s="20" t="s">
        <v>98</v>
      </c>
      <c r="C80" s="20" t="s">
        <v>99</v>
      </c>
      <c r="D80" s="16">
        <f>1300*12</f>
        <v>15600</v>
      </c>
      <c r="E80" s="16"/>
      <c r="F80" s="16">
        <f t="shared" si="22"/>
        <v>15600</v>
      </c>
      <c r="G80" s="16"/>
      <c r="H80" s="16">
        <f t="shared" si="23"/>
        <v>15600</v>
      </c>
      <c r="I80" s="16"/>
      <c r="J80" s="16">
        <f t="shared" si="24"/>
        <v>15600</v>
      </c>
      <c r="L80" s="16">
        <v>3067.84</v>
      </c>
      <c r="M80" s="16">
        <f t="shared" si="25"/>
        <v>12532.16</v>
      </c>
    </row>
    <row r="81" spans="1:13" x14ac:dyDescent="0.25">
      <c r="A81" s="22" t="s">
        <v>80</v>
      </c>
      <c r="B81" s="20" t="s">
        <v>154</v>
      </c>
      <c r="C81" s="20" t="s">
        <v>155</v>
      </c>
      <c r="D81" s="16"/>
      <c r="E81" s="16"/>
      <c r="F81" s="16">
        <f t="shared" si="22"/>
        <v>0</v>
      </c>
      <c r="G81" s="16"/>
      <c r="H81" s="16">
        <f t="shared" si="23"/>
        <v>0</v>
      </c>
      <c r="I81" s="16"/>
      <c r="J81" s="16">
        <f t="shared" si="24"/>
        <v>0</v>
      </c>
      <c r="L81" s="16">
        <v>0</v>
      </c>
      <c r="M81" s="16">
        <f t="shared" si="25"/>
        <v>0</v>
      </c>
    </row>
    <row r="82" spans="1:13" x14ac:dyDescent="0.25">
      <c r="A82" s="22">
        <v>11</v>
      </c>
      <c r="B82" s="21">
        <v>32961</v>
      </c>
      <c r="C82" s="20" t="s">
        <v>248</v>
      </c>
      <c r="D82" s="16"/>
      <c r="E82" s="16"/>
      <c r="F82" s="16">
        <f t="shared" si="22"/>
        <v>0</v>
      </c>
      <c r="G82" s="16"/>
      <c r="H82" s="16">
        <f t="shared" si="23"/>
        <v>0</v>
      </c>
      <c r="I82" s="16"/>
      <c r="J82" s="16">
        <f t="shared" si="24"/>
        <v>0</v>
      </c>
      <c r="L82" s="16">
        <v>0</v>
      </c>
      <c r="M82" s="16">
        <f t="shared" si="25"/>
        <v>0</v>
      </c>
    </row>
    <row r="83" spans="1:13" x14ac:dyDescent="0.25">
      <c r="A83" s="22">
        <v>11</v>
      </c>
      <c r="B83" s="21">
        <v>34331</v>
      </c>
      <c r="C83" s="20" t="s">
        <v>250</v>
      </c>
      <c r="D83" s="16"/>
      <c r="E83" s="16"/>
      <c r="F83" s="16">
        <f t="shared" si="22"/>
        <v>0</v>
      </c>
      <c r="G83" s="16"/>
      <c r="H83" s="16">
        <f t="shared" si="23"/>
        <v>0</v>
      </c>
      <c r="I83" s="16"/>
      <c r="J83" s="16">
        <f t="shared" si="24"/>
        <v>0</v>
      </c>
      <c r="L83" s="16">
        <v>0</v>
      </c>
      <c r="M83" s="16">
        <f t="shared" si="25"/>
        <v>0</v>
      </c>
    </row>
    <row r="84" spans="1:13" x14ac:dyDescent="0.25">
      <c r="A84" s="22">
        <v>11</v>
      </c>
      <c r="B84" s="21">
        <v>34332</v>
      </c>
      <c r="C84" s="20" t="s">
        <v>249</v>
      </c>
      <c r="D84" s="16"/>
      <c r="E84" s="16"/>
      <c r="F84" s="16">
        <f t="shared" si="22"/>
        <v>0</v>
      </c>
      <c r="G84" s="16"/>
      <c r="H84" s="16">
        <f t="shared" si="23"/>
        <v>0</v>
      </c>
      <c r="I84" s="16"/>
      <c r="J84" s="16">
        <f t="shared" si="24"/>
        <v>0</v>
      </c>
      <c r="L84" s="16">
        <v>0</v>
      </c>
      <c r="M84" s="16">
        <f t="shared" si="25"/>
        <v>0</v>
      </c>
    </row>
    <row r="85" spans="1:13" x14ac:dyDescent="0.25">
      <c r="A85" s="22">
        <v>11</v>
      </c>
      <c r="B85" s="21">
        <v>34339</v>
      </c>
      <c r="C85" s="20" t="s">
        <v>200</v>
      </c>
      <c r="D85" s="16"/>
      <c r="E85" s="16"/>
      <c r="F85" s="16">
        <f t="shared" si="22"/>
        <v>0</v>
      </c>
      <c r="G85" s="16"/>
      <c r="H85" s="16">
        <f t="shared" si="23"/>
        <v>0</v>
      </c>
      <c r="I85" s="16"/>
      <c r="J85" s="16">
        <f t="shared" si="24"/>
        <v>0</v>
      </c>
      <c r="L85" s="16">
        <v>0</v>
      </c>
      <c r="M85" s="16">
        <f t="shared" si="25"/>
        <v>0</v>
      </c>
    </row>
    <row r="86" spans="1:13" x14ac:dyDescent="0.25">
      <c r="A86" s="17"/>
      <c r="B86" s="48">
        <v>18055021</v>
      </c>
      <c r="C86" s="18" t="s">
        <v>201</v>
      </c>
      <c r="D86" s="19">
        <f t="shared" ref="D86:M86" si="26">+D87</f>
        <v>0</v>
      </c>
      <c r="E86" s="19">
        <f t="shared" si="26"/>
        <v>0</v>
      </c>
      <c r="F86" s="19">
        <f t="shared" si="26"/>
        <v>0</v>
      </c>
      <c r="G86" s="19">
        <f t="shared" si="26"/>
        <v>0</v>
      </c>
      <c r="H86" s="19">
        <f t="shared" si="26"/>
        <v>0</v>
      </c>
      <c r="I86" s="19">
        <f t="shared" si="26"/>
        <v>0</v>
      </c>
      <c r="J86" s="19">
        <f t="shared" si="26"/>
        <v>0</v>
      </c>
      <c r="L86" s="19">
        <f t="shared" si="26"/>
        <v>0</v>
      </c>
      <c r="M86" s="19">
        <f t="shared" si="26"/>
        <v>0</v>
      </c>
    </row>
    <row r="87" spans="1:13" x14ac:dyDescent="0.25">
      <c r="A87" s="22">
        <v>11</v>
      </c>
      <c r="B87" s="21">
        <v>32321</v>
      </c>
      <c r="C87" s="20" t="s">
        <v>45</v>
      </c>
      <c r="D87" s="34">
        <v>0</v>
      </c>
      <c r="E87" s="34"/>
      <c r="F87" s="34">
        <f>+E87+D87</f>
        <v>0</v>
      </c>
      <c r="G87" s="34"/>
      <c r="H87" s="34">
        <f>+G87+F87</f>
        <v>0</v>
      </c>
      <c r="I87" s="34"/>
      <c r="J87" s="34">
        <f>+I87+H87</f>
        <v>0</v>
      </c>
      <c r="L87" s="34">
        <v>0</v>
      </c>
      <c r="M87" s="34">
        <f>+D87-L87</f>
        <v>0</v>
      </c>
    </row>
    <row r="88" spans="1:13" s="3" customFormat="1" x14ac:dyDescent="0.25">
      <c r="A88" s="17"/>
      <c r="B88" s="18" t="s">
        <v>100</v>
      </c>
      <c r="C88" s="18" t="s">
        <v>101</v>
      </c>
      <c r="D88" s="19">
        <f t="shared" ref="D88:F88" si="27">SUM(D89:D96)</f>
        <v>51300</v>
      </c>
      <c r="E88" s="19">
        <f t="shared" ref="E88:H88" si="28">SUM(E89:E96)</f>
        <v>500</v>
      </c>
      <c r="F88" s="19">
        <f t="shared" si="27"/>
        <v>51800</v>
      </c>
      <c r="G88" s="19">
        <f t="shared" si="28"/>
        <v>0</v>
      </c>
      <c r="H88" s="19">
        <f t="shared" si="28"/>
        <v>51800</v>
      </c>
      <c r="I88" s="19">
        <f t="shared" ref="I88:J88" si="29">SUM(I89:I96)</f>
        <v>0</v>
      </c>
      <c r="J88" s="19">
        <f t="shared" si="29"/>
        <v>51800</v>
      </c>
      <c r="L88" s="19">
        <f t="shared" ref="L88:M88" si="30">SUM(L89:L96)</f>
        <v>13131.35</v>
      </c>
      <c r="M88" s="19">
        <f t="shared" si="30"/>
        <v>38168.65</v>
      </c>
    </row>
    <row r="89" spans="1:13" ht="12.75" customHeight="1" x14ac:dyDescent="0.25">
      <c r="A89" s="22" t="s">
        <v>80</v>
      </c>
      <c r="B89" s="20" t="s">
        <v>86</v>
      </c>
      <c r="C89" s="20" t="s">
        <v>87</v>
      </c>
      <c r="D89" s="16">
        <v>41400</v>
      </c>
      <c r="E89" s="16"/>
      <c r="F89" s="16">
        <f t="shared" ref="F89:F96" si="31">+E89+D89</f>
        <v>41400</v>
      </c>
      <c r="G89" s="16"/>
      <c r="H89" s="16">
        <f t="shared" ref="H89:H96" si="32">+G89+F89</f>
        <v>41400</v>
      </c>
      <c r="I89" s="16"/>
      <c r="J89" s="16">
        <f t="shared" ref="J89:J96" si="33">+I89+H89</f>
        <v>41400</v>
      </c>
      <c r="L89" s="16">
        <v>10336.39</v>
      </c>
      <c r="M89" s="16">
        <f t="shared" ref="M89:M96" si="34">+D89-L89</f>
        <v>31063.61</v>
      </c>
    </row>
    <row r="90" spans="1:13" x14ac:dyDescent="0.25">
      <c r="A90" s="22" t="s">
        <v>80</v>
      </c>
      <c r="B90" s="20" t="s">
        <v>88</v>
      </c>
      <c r="C90" s="20" t="s">
        <v>89</v>
      </c>
      <c r="D90" s="16">
        <v>1300</v>
      </c>
      <c r="E90" s="16"/>
      <c r="F90" s="16">
        <f t="shared" si="31"/>
        <v>1300</v>
      </c>
      <c r="G90" s="16"/>
      <c r="H90" s="16">
        <f t="shared" si="32"/>
        <v>1300</v>
      </c>
      <c r="I90" s="16"/>
      <c r="J90" s="16">
        <f t="shared" si="33"/>
        <v>1300</v>
      </c>
      <c r="L90" s="16">
        <v>200</v>
      </c>
      <c r="M90" s="16">
        <f t="shared" si="34"/>
        <v>1100</v>
      </c>
    </row>
    <row r="91" spans="1:13" x14ac:dyDescent="0.25">
      <c r="A91" s="22" t="s">
        <v>80</v>
      </c>
      <c r="B91" s="20" t="s">
        <v>90</v>
      </c>
      <c r="C91" s="20" t="s">
        <v>91</v>
      </c>
      <c r="D91" s="16"/>
      <c r="E91" s="16">
        <v>500</v>
      </c>
      <c r="F91" s="16">
        <f t="shared" si="31"/>
        <v>500</v>
      </c>
      <c r="G91" s="16"/>
      <c r="H91" s="16">
        <f t="shared" si="32"/>
        <v>500</v>
      </c>
      <c r="I91" s="16"/>
      <c r="J91" s="16">
        <f t="shared" si="33"/>
        <v>500</v>
      </c>
      <c r="L91" s="16">
        <v>441.44</v>
      </c>
      <c r="M91" s="16">
        <f t="shared" si="34"/>
        <v>-441.44</v>
      </c>
    </row>
    <row r="92" spans="1:13" x14ac:dyDescent="0.25">
      <c r="A92" s="22" t="s">
        <v>80</v>
      </c>
      <c r="B92" s="20" t="s">
        <v>92</v>
      </c>
      <c r="C92" s="20" t="s">
        <v>93</v>
      </c>
      <c r="D92" s="16"/>
      <c r="E92" s="16"/>
      <c r="F92" s="16">
        <f t="shared" si="31"/>
        <v>0</v>
      </c>
      <c r="G92" s="16"/>
      <c r="H92" s="16">
        <f t="shared" si="32"/>
        <v>0</v>
      </c>
      <c r="I92" s="16"/>
      <c r="J92" s="16">
        <f t="shared" si="33"/>
        <v>0</v>
      </c>
      <c r="L92" s="16">
        <v>0</v>
      </c>
      <c r="M92" s="16">
        <f t="shared" si="34"/>
        <v>0</v>
      </c>
    </row>
    <row r="93" spans="1:13" x14ac:dyDescent="0.25">
      <c r="A93" s="22" t="s">
        <v>80</v>
      </c>
      <c r="B93" s="20" t="s">
        <v>96</v>
      </c>
      <c r="C93" s="20" t="s">
        <v>97</v>
      </c>
      <c r="D93" s="16">
        <v>6700</v>
      </c>
      <c r="E93" s="16"/>
      <c r="F93" s="16">
        <f t="shared" si="31"/>
        <v>6700</v>
      </c>
      <c r="G93" s="16"/>
      <c r="H93" s="16">
        <f t="shared" si="32"/>
        <v>6700</v>
      </c>
      <c r="I93" s="16"/>
      <c r="J93" s="16">
        <f t="shared" si="33"/>
        <v>6700</v>
      </c>
      <c r="L93" s="16">
        <v>1705.51</v>
      </c>
      <c r="M93" s="16">
        <f t="shared" si="34"/>
        <v>4994.49</v>
      </c>
    </row>
    <row r="94" spans="1:13" x14ac:dyDescent="0.25">
      <c r="A94" s="22" t="s">
        <v>80</v>
      </c>
      <c r="B94" s="20" t="s">
        <v>8</v>
      </c>
      <c r="C94" s="20" t="s">
        <v>9</v>
      </c>
      <c r="D94" s="16"/>
      <c r="E94" s="16"/>
      <c r="F94" s="16">
        <f t="shared" si="31"/>
        <v>0</v>
      </c>
      <c r="G94" s="16"/>
      <c r="H94" s="16">
        <f t="shared" si="32"/>
        <v>0</v>
      </c>
      <c r="I94" s="16"/>
      <c r="J94" s="16">
        <f t="shared" si="33"/>
        <v>0</v>
      </c>
      <c r="L94" s="16">
        <v>0</v>
      </c>
      <c r="M94" s="16">
        <f t="shared" si="34"/>
        <v>0</v>
      </c>
    </row>
    <row r="95" spans="1:13" x14ac:dyDescent="0.25">
      <c r="A95" s="22" t="s">
        <v>80</v>
      </c>
      <c r="B95" s="20" t="s">
        <v>98</v>
      </c>
      <c r="C95" s="20" t="s">
        <v>99</v>
      </c>
      <c r="D95" s="16">
        <v>1900</v>
      </c>
      <c r="E95" s="16"/>
      <c r="F95" s="16">
        <f t="shared" si="31"/>
        <v>1900</v>
      </c>
      <c r="G95" s="16"/>
      <c r="H95" s="16">
        <f t="shared" si="32"/>
        <v>1900</v>
      </c>
      <c r="I95" s="16"/>
      <c r="J95" s="16">
        <f t="shared" si="33"/>
        <v>1900</v>
      </c>
      <c r="L95" s="16">
        <v>448.01</v>
      </c>
      <c r="M95" s="16">
        <f t="shared" si="34"/>
        <v>1451.99</v>
      </c>
    </row>
    <row r="96" spans="1:13" x14ac:dyDescent="0.25">
      <c r="A96" s="22" t="s">
        <v>80</v>
      </c>
      <c r="B96" s="20" t="s">
        <v>154</v>
      </c>
      <c r="C96" s="20" t="s">
        <v>155</v>
      </c>
      <c r="D96" s="16"/>
      <c r="E96" s="16"/>
      <c r="F96" s="16">
        <f t="shared" si="31"/>
        <v>0</v>
      </c>
      <c r="G96" s="16"/>
      <c r="H96" s="16">
        <f t="shared" si="32"/>
        <v>0</v>
      </c>
      <c r="I96" s="16"/>
      <c r="J96" s="16">
        <f t="shared" si="33"/>
        <v>0</v>
      </c>
      <c r="L96" s="16">
        <v>0</v>
      </c>
      <c r="M96" s="16">
        <f t="shared" si="34"/>
        <v>0</v>
      </c>
    </row>
    <row r="97" spans="1:13" s="3" customFormat="1" x14ac:dyDescent="0.25">
      <c r="A97" s="17"/>
      <c r="B97" s="18" t="s">
        <v>102</v>
      </c>
      <c r="C97" s="18" t="s">
        <v>103</v>
      </c>
      <c r="D97" s="19">
        <f t="shared" ref="D97:F97" si="35">+D98+D104+D113</f>
        <v>185000</v>
      </c>
      <c r="E97" s="19">
        <f t="shared" si="35"/>
        <v>998</v>
      </c>
      <c r="F97" s="19">
        <f t="shared" si="35"/>
        <v>185998</v>
      </c>
      <c r="G97" s="19">
        <f t="shared" ref="G97:J97" si="36">+G98+G104+G113</f>
        <v>0</v>
      </c>
      <c r="H97" s="19">
        <f t="shared" si="36"/>
        <v>185998</v>
      </c>
      <c r="I97" s="19">
        <f t="shared" si="36"/>
        <v>0</v>
      </c>
      <c r="J97" s="19">
        <f t="shared" si="36"/>
        <v>185998</v>
      </c>
      <c r="L97" s="19">
        <f t="shared" ref="L97:M97" si="37">+L98+L104+L113</f>
        <v>55264.15</v>
      </c>
      <c r="M97" s="19">
        <f t="shared" si="37"/>
        <v>129735.84999999999</v>
      </c>
    </row>
    <row r="98" spans="1:13" s="3" customFormat="1" x14ac:dyDescent="0.25">
      <c r="A98" s="23" t="s">
        <v>80</v>
      </c>
      <c r="B98" s="24"/>
      <c r="C98" s="24" t="s">
        <v>81</v>
      </c>
      <c r="D98" s="31">
        <f t="shared" ref="D98:F98" si="38">SUM(D99:D103)</f>
        <v>117600</v>
      </c>
      <c r="E98" s="31">
        <f t="shared" ref="E98:H98" si="39">SUM(E99:E103)</f>
        <v>16680</v>
      </c>
      <c r="F98" s="31">
        <f t="shared" si="38"/>
        <v>134280</v>
      </c>
      <c r="G98" s="31">
        <f t="shared" si="39"/>
        <v>0</v>
      </c>
      <c r="H98" s="31">
        <f t="shared" si="39"/>
        <v>134280</v>
      </c>
      <c r="I98" s="31">
        <f t="shared" ref="I98:J98" si="40">SUM(I99:I103)</f>
        <v>0</v>
      </c>
      <c r="J98" s="31">
        <f t="shared" si="40"/>
        <v>134280</v>
      </c>
      <c r="L98" s="31">
        <f t="shared" ref="L98:M98" si="41">SUM(L99:L103)</f>
        <v>21777.54</v>
      </c>
      <c r="M98" s="31">
        <f t="shared" si="41"/>
        <v>95822.459999999992</v>
      </c>
    </row>
    <row r="99" spans="1:13" x14ac:dyDescent="0.25">
      <c r="A99" s="22" t="s">
        <v>80</v>
      </c>
      <c r="B99" s="20" t="s">
        <v>86</v>
      </c>
      <c r="C99" s="20" t="s">
        <v>87</v>
      </c>
      <c r="D99" s="16">
        <v>85000</v>
      </c>
      <c r="E99" s="16">
        <v>10000</v>
      </c>
      <c r="F99" s="16">
        <f t="shared" ref="F99:F103" si="42">+E99+D99</f>
        <v>95000</v>
      </c>
      <c r="G99" s="16"/>
      <c r="H99" s="16">
        <f t="shared" ref="H99:H103" si="43">+G99+F99</f>
        <v>95000</v>
      </c>
      <c r="I99" s="16"/>
      <c r="J99" s="16">
        <f t="shared" ref="J99:J103" si="44">+I99+H99</f>
        <v>95000</v>
      </c>
      <c r="L99" s="16">
        <v>17320.79</v>
      </c>
      <c r="M99" s="16">
        <f t="shared" ref="M99:M112" si="45">+D99-L99</f>
        <v>67679.209999999992</v>
      </c>
    </row>
    <row r="100" spans="1:13" x14ac:dyDescent="0.25">
      <c r="A100" s="22" t="s">
        <v>80</v>
      </c>
      <c r="B100" s="20" t="s">
        <v>88</v>
      </c>
      <c r="C100" s="20" t="s">
        <v>89</v>
      </c>
      <c r="D100" s="16">
        <v>12000</v>
      </c>
      <c r="E100" s="16"/>
      <c r="F100" s="16">
        <f t="shared" si="42"/>
        <v>12000</v>
      </c>
      <c r="G100" s="16"/>
      <c r="H100" s="16">
        <f t="shared" si="43"/>
        <v>12000</v>
      </c>
      <c r="I100" s="16"/>
      <c r="J100" s="16">
        <f t="shared" si="44"/>
        <v>12000</v>
      </c>
      <c r="L100" s="16">
        <v>600</v>
      </c>
      <c r="M100" s="16">
        <f t="shared" si="45"/>
        <v>11400</v>
      </c>
    </row>
    <row r="101" spans="1:13" x14ac:dyDescent="0.25">
      <c r="A101" s="22" t="s">
        <v>80</v>
      </c>
      <c r="B101" s="20" t="s">
        <v>90</v>
      </c>
      <c r="C101" s="20" t="s">
        <v>289</v>
      </c>
      <c r="D101" s="16"/>
      <c r="E101" s="16"/>
      <c r="F101" s="16">
        <f t="shared" si="42"/>
        <v>0</v>
      </c>
      <c r="G101" s="16"/>
      <c r="H101" s="16"/>
      <c r="I101" s="16"/>
      <c r="J101" s="16"/>
      <c r="L101" s="16">
        <v>441.44</v>
      </c>
      <c r="M101" s="16">
        <f t="shared" si="45"/>
        <v>-441.44</v>
      </c>
    </row>
    <row r="102" spans="1:13" x14ac:dyDescent="0.25">
      <c r="A102" s="22" t="s">
        <v>80</v>
      </c>
      <c r="B102" s="20" t="s">
        <v>96</v>
      </c>
      <c r="C102" s="20" t="s">
        <v>97</v>
      </c>
      <c r="D102" s="16">
        <v>14600</v>
      </c>
      <c r="E102" s="16">
        <v>5680</v>
      </c>
      <c r="F102" s="16">
        <f t="shared" si="42"/>
        <v>20280</v>
      </c>
      <c r="G102" s="16"/>
      <c r="H102" s="16">
        <f t="shared" si="43"/>
        <v>20280</v>
      </c>
      <c r="I102" s="16"/>
      <c r="J102" s="16">
        <f t="shared" si="44"/>
        <v>20280</v>
      </c>
      <c r="L102" s="16">
        <v>2857.91</v>
      </c>
      <c r="M102" s="16">
        <f t="shared" si="45"/>
        <v>11742.09</v>
      </c>
    </row>
    <row r="103" spans="1:13" x14ac:dyDescent="0.25">
      <c r="A103" s="22" t="s">
        <v>80</v>
      </c>
      <c r="B103" s="20" t="s">
        <v>98</v>
      </c>
      <c r="C103" s="20" t="s">
        <v>99</v>
      </c>
      <c r="D103" s="16">
        <v>6000</v>
      </c>
      <c r="E103" s="16">
        <v>1000</v>
      </c>
      <c r="F103" s="16">
        <f t="shared" si="42"/>
        <v>7000</v>
      </c>
      <c r="G103" s="16"/>
      <c r="H103" s="16">
        <f t="shared" si="43"/>
        <v>7000</v>
      </c>
      <c r="I103" s="16"/>
      <c r="J103" s="16">
        <f t="shared" si="44"/>
        <v>7000</v>
      </c>
      <c r="L103" s="16">
        <v>557.4</v>
      </c>
      <c r="M103" s="16">
        <f t="shared" si="45"/>
        <v>5442.6</v>
      </c>
    </row>
    <row r="104" spans="1:13" s="3" customFormat="1" x14ac:dyDescent="0.25">
      <c r="A104" s="23" t="s">
        <v>104</v>
      </c>
      <c r="B104" s="24"/>
      <c r="C104" s="24" t="s">
        <v>105</v>
      </c>
      <c r="D104" s="31">
        <f t="shared" ref="D104:F104" si="46">SUM(D105:D112)</f>
        <v>67400</v>
      </c>
      <c r="E104" s="31">
        <f t="shared" ref="E104:H104" si="47">SUM(E105:E112)</f>
        <v>-15682</v>
      </c>
      <c r="F104" s="31">
        <f t="shared" si="46"/>
        <v>51718</v>
      </c>
      <c r="G104" s="31">
        <f t="shared" si="47"/>
        <v>0</v>
      </c>
      <c r="H104" s="31">
        <f t="shared" si="47"/>
        <v>51718</v>
      </c>
      <c r="I104" s="31">
        <f t="shared" ref="I104:J104" si="48">SUM(I105:I112)</f>
        <v>0</v>
      </c>
      <c r="J104" s="31">
        <f t="shared" si="48"/>
        <v>51718</v>
      </c>
      <c r="L104" s="31">
        <f t="shared" ref="L104" si="49">SUM(L105:L112)</f>
        <v>33486.61</v>
      </c>
      <c r="M104" s="31">
        <f t="shared" si="45"/>
        <v>33913.39</v>
      </c>
    </row>
    <row r="105" spans="1:13" x14ac:dyDescent="0.25">
      <c r="A105" s="22" t="s">
        <v>104</v>
      </c>
      <c r="B105" s="20" t="s">
        <v>86</v>
      </c>
      <c r="C105" s="20" t="s">
        <v>87</v>
      </c>
      <c r="D105" s="16">
        <v>50000</v>
      </c>
      <c r="E105" s="16">
        <v>-10000</v>
      </c>
      <c r="F105" s="16">
        <f t="shared" ref="F105:F112" si="50">+E105+D105</f>
        <v>40000</v>
      </c>
      <c r="G105" s="16"/>
      <c r="H105" s="16">
        <f t="shared" ref="H105:H112" si="51">+G105+F105</f>
        <v>40000</v>
      </c>
      <c r="I105" s="16"/>
      <c r="J105" s="16">
        <f t="shared" ref="J105:J112" si="52">+I105+H105</f>
        <v>40000</v>
      </c>
      <c r="L105" s="16">
        <v>27031.11</v>
      </c>
      <c r="M105" s="16">
        <f t="shared" si="45"/>
        <v>22968.89</v>
      </c>
    </row>
    <row r="106" spans="1:13" x14ac:dyDescent="0.25">
      <c r="A106" s="22" t="s">
        <v>104</v>
      </c>
      <c r="B106" s="20" t="s">
        <v>88</v>
      </c>
      <c r="C106" s="20" t="s">
        <v>89</v>
      </c>
      <c r="D106" s="16"/>
      <c r="E106" s="16"/>
      <c r="F106" s="16">
        <f t="shared" si="50"/>
        <v>0</v>
      </c>
      <c r="G106" s="16"/>
      <c r="H106" s="16">
        <f t="shared" si="51"/>
        <v>0</v>
      </c>
      <c r="I106" s="16"/>
      <c r="J106" s="16">
        <f t="shared" si="52"/>
        <v>0</v>
      </c>
      <c r="L106" s="16">
        <v>1000</v>
      </c>
      <c r="M106" s="16">
        <f t="shared" si="45"/>
        <v>-1000</v>
      </c>
    </row>
    <row r="107" spans="1:13" s="3" customFormat="1" x14ac:dyDescent="0.25">
      <c r="A107" s="25" t="s">
        <v>104</v>
      </c>
      <c r="B107" s="20" t="s">
        <v>90</v>
      </c>
      <c r="C107" s="20" t="s">
        <v>91</v>
      </c>
      <c r="D107" s="32"/>
      <c r="E107" s="32"/>
      <c r="F107" s="32">
        <f t="shared" si="50"/>
        <v>0</v>
      </c>
      <c r="G107" s="32"/>
      <c r="H107" s="32">
        <f t="shared" si="51"/>
        <v>0</v>
      </c>
      <c r="I107" s="32"/>
      <c r="J107" s="32">
        <f t="shared" si="52"/>
        <v>0</v>
      </c>
      <c r="L107" s="16">
        <v>0</v>
      </c>
      <c r="M107" s="32">
        <f t="shared" si="45"/>
        <v>0</v>
      </c>
    </row>
    <row r="108" spans="1:13" x14ac:dyDescent="0.25">
      <c r="A108" s="22" t="s">
        <v>104</v>
      </c>
      <c r="B108" s="20" t="s">
        <v>92</v>
      </c>
      <c r="C108" s="20" t="s">
        <v>93</v>
      </c>
      <c r="D108" s="16"/>
      <c r="E108" s="16"/>
      <c r="F108" s="16">
        <f t="shared" si="50"/>
        <v>0</v>
      </c>
      <c r="G108" s="16"/>
      <c r="H108" s="16">
        <f t="shared" si="51"/>
        <v>0</v>
      </c>
      <c r="I108" s="16"/>
      <c r="J108" s="16">
        <f t="shared" si="52"/>
        <v>0</v>
      </c>
      <c r="L108" s="16">
        <v>0</v>
      </c>
      <c r="M108" s="16">
        <f t="shared" si="45"/>
        <v>0</v>
      </c>
    </row>
    <row r="109" spans="1:13" x14ac:dyDescent="0.25">
      <c r="A109" s="22" t="s">
        <v>104</v>
      </c>
      <c r="B109" s="20" t="s">
        <v>96</v>
      </c>
      <c r="C109" s="20" t="s">
        <v>97</v>
      </c>
      <c r="D109" s="16">
        <v>17400</v>
      </c>
      <c r="E109" s="16">
        <v>-5682</v>
      </c>
      <c r="F109" s="16">
        <f t="shared" si="50"/>
        <v>11718</v>
      </c>
      <c r="G109" s="16"/>
      <c r="H109" s="16">
        <f t="shared" si="51"/>
        <v>11718</v>
      </c>
      <c r="I109" s="16"/>
      <c r="J109" s="16">
        <f t="shared" si="52"/>
        <v>11718</v>
      </c>
      <c r="L109" s="16">
        <v>4460.13</v>
      </c>
      <c r="M109" s="16">
        <f t="shared" si="45"/>
        <v>12939.869999999999</v>
      </c>
    </row>
    <row r="110" spans="1:13" x14ac:dyDescent="0.25">
      <c r="A110" s="22" t="s">
        <v>104</v>
      </c>
      <c r="B110" s="20" t="s">
        <v>152</v>
      </c>
      <c r="C110" s="20" t="s">
        <v>153</v>
      </c>
      <c r="D110" s="16"/>
      <c r="E110" s="16"/>
      <c r="F110" s="16">
        <f t="shared" si="50"/>
        <v>0</v>
      </c>
      <c r="G110" s="16"/>
      <c r="H110" s="16">
        <f t="shared" si="51"/>
        <v>0</v>
      </c>
      <c r="I110" s="16"/>
      <c r="J110" s="16">
        <f t="shared" si="52"/>
        <v>0</v>
      </c>
      <c r="L110" s="16">
        <v>0</v>
      </c>
      <c r="M110" s="16">
        <f t="shared" si="45"/>
        <v>0</v>
      </c>
    </row>
    <row r="111" spans="1:13" x14ac:dyDescent="0.25">
      <c r="A111" s="22" t="s">
        <v>104</v>
      </c>
      <c r="B111" s="20" t="s">
        <v>8</v>
      </c>
      <c r="C111" s="20" t="s">
        <v>9</v>
      </c>
      <c r="D111" s="16"/>
      <c r="E111" s="16"/>
      <c r="F111" s="16">
        <f t="shared" si="50"/>
        <v>0</v>
      </c>
      <c r="G111" s="16"/>
      <c r="H111" s="16">
        <f t="shared" si="51"/>
        <v>0</v>
      </c>
      <c r="I111" s="16"/>
      <c r="J111" s="16">
        <f t="shared" si="52"/>
        <v>0</v>
      </c>
      <c r="L111" s="16">
        <v>0</v>
      </c>
      <c r="M111" s="16">
        <f t="shared" si="45"/>
        <v>0</v>
      </c>
    </row>
    <row r="112" spans="1:13" x14ac:dyDescent="0.25">
      <c r="A112" s="22" t="s">
        <v>104</v>
      </c>
      <c r="B112" s="20" t="s">
        <v>98</v>
      </c>
      <c r="C112" s="20" t="s">
        <v>99</v>
      </c>
      <c r="D112" s="16"/>
      <c r="E112" s="16"/>
      <c r="F112" s="16">
        <f t="shared" si="50"/>
        <v>0</v>
      </c>
      <c r="G112" s="16"/>
      <c r="H112" s="16">
        <f t="shared" si="51"/>
        <v>0</v>
      </c>
      <c r="I112" s="16"/>
      <c r="J112" s="16">
        <f t="shared" si="52"/>
        <v>0</v>
      </c>
      <c r="L112" s="16">
        <v>995.37</v>
      </c>
      <c r="M112" s="16">
        <f t="shared" si="45"/>
        <v>-995.37</v>
      </c>
    </row>
    <row r="113" spans="1:13" s="3" customFormat="1" x14ac:dyDescent="0.25">
      <c r="A113" s="23">
        <v>22</v>
      </c>
      <c r="B113" s="24"/>
      <c r="C113" s="24" t="s">
        <v>269</v>
      </c>
      <c r="D113" s="31">
        <f t="shared" ref="D113:M113" si="53">+D114</f>
        <v>0</v>
      </c>
      <c r="E113" s="31">
        <f t="shared" si="53"/>
        <v>0</v>
      </c>
      <c r="F113" s="31">
        <f t="shared" si="53"/>
        <v>0</v>
      </c>
      <c r="G113" s="31">
        <f t="shared" si="53"/>
        <v>0</v>
      </c>
      <c r="H113" s="31">
        <f t="shared" si="53"/>
        <v>0</v>
      </c>
      <c r="I113" s="31">
        <f t="shared" si="53"/>
        <v>0</v>
      </c>
      <c r="J113" s="31">
        <f t="shared" si="53"/>
        <v>0</v>
      </c>
      <c r="L113" s="31">
        <f t="shared" si="53"/>
        <v>0</v>
      </c>
      <c r="M113" s="31">
        <f t="shared" si="53"/>
        <v>0</v>
      </c>
    </row>
    <row r="114" spans="1:13" x14ac:dyDescent="0.25">
      <c r="A114" s="97">
        <v>22</v>
      </c>
      <c r="B114" s="109" t="s">
        <v>86</v>
      </c>
      <c r="C114" s="99" t="s">
        <v>87</v>
      </c>
      <c r="D114" s="16"/>
      <c r="E114" s="16"/>
      <c r="F114" s="16">
        <f>+E114+D114</f>
        <v>0</v>
      </c>
      <c r="G114" s="16"/>
      <c r="H114" s="16">
        <f>+G114+F114</f>
        <v>0</v>
      </c>
      <c r="I114" s="16"/>
      <c r="J114" s="16">
        <f>+I114+H114</f>
        <v>0</v>
      </c>
      <c r="L114" s="16"/>
      <c r="M114" s="16">
        <f>+D114-L114</f>
        <v>0</v>
      </c>
    </row>
    <row r="115" spans="1:13" s="3" customFormat="1" x14ac:dyDescent="0.25">
      <c r="A115" s="17"/>
      <c r="B115" s="18" t="s">
        <v>106</v>
      </c>
      <c r="C115" s="18" t="s">
        <v>107</v>
      </c>
      <c r="D115" s="19">
        <f t="shared" ref="D115:F115" si="54">D116+D117</f>
        <v>5250</v>
      </c>
      <c r="E115" s="19">
        <f t="shared" ref="E115:H115" si="55">E116+E117</f>
        <v>-710</v>
      </c>
      <c r="F115" s="19">
        <f t="shared" si="54"/>
        <v>4540</v>
      </c>
      <c r="G115" s="19">
        <f t="shared" si="55"/>
        <v>0</v>
      </c>
      <c r="H115" s="19">
        <f t="shared" si="55"/>
        <v>4540</v>
      </c>
      <c r="I115" s="19">
        <f t="shared" ref="I115:J115" si="56">I116+I117</f>
        <v>0</v>
      </c>
      <c r="J115" s="19">
        <f t="shared" si="56"/>
        <v>4540</v>
      </c>
      <c r="L115" s="19">
        <f t="shared" ref="L115:M115" si="57">L116+L117</f>
        <v>2335.58</v>
      </c>
      <c r="M115" s="19">
        <f t="shared" si="57"/>
        <v>2914.42</v>
      </c>
    </row>
    <row r="116" spans="1:13" x14ac:dyDescent="0.25">
      <c r="A116" s="14" t="s">
        <v>104</v>
      </c>
      <c r="B116" s="15" t="s">
        <v>108</v>
      </c>
      <c r="C116" s="15" t="s">
        <v>109</v>
      </c>
      <c r="D116" s="16">
        <v>5000</v>
      </c>
      <c r="E116" s="16">
        <v>-710</v>
      </c>
      <c r="F116" s="16">
        <f t="shared" ref="F116:F117" si="58">+E116+D116</f>
        <v>4290</v>
      </c>
      <c r="G116" s="16"/>
      <c r="H116" s="16">
        <f t="shared" ref="H116:H117" si="59">+G116+F116</f>
        <v>4290</v>
      </c>
      <c r="I116" s="16"/>
      <c r="J116" s="16">
        <f t="shared" ref="J116:J117" si="60">+I116+H116</f>
        <v>4290</v>
      </c>
      <c r="L116" s="16">
        <v>2224.3619047619045</v>
      </c>
      <c r="M116" s="16">
        <f>+D116-L116</f>
        <v>2775.6380952380955</v>
      </c>
    </row>
    <row r="117" spans="1:13" x14ac:dyDescent="0.25">
      <c r="A117" s="26">
        <v>42</v>
      </c>
      <c r="B117" s="15" t="s">
        <v>108</v>
      </c>
      <c r="C117" s="15" t="s">
        <v>109</v>
      </c>
      <c r="D117" s="16">
        <v>250</v>
      </c>
      <c r="E117" s="16"/>
      <c r="F117" s="16">
        <f t="shared" si="58"/>
        <v>250</v>
      </c>
      <c r="G117" s="16"/>
      <c r="H117" s="16">
        <f t="shared" si="59"/>
        <v>250</v>
      </c>
      <c r="I117" s="16"/>
      <c r="J117" s="16">
        <f t="shared" si="60"/>
        <v>250</v>
      </c>
      <c r="L117" s="16">
        <v>111.21809523809543</v>
      </c>
      <c r="M117" s="16">
        <f>+D117-L117</f>
        <v>138.78190476190457</v>
      </c>
    </row>
    <row r="118" spans="1:13" s="3" customFormat="1" x14ac:dyDescent="0.25">
      <c r="A118" s="17"/>
      <c r="B118" s="18" t="s">
        <v>110</v>
      </c>
      <c r="C118" s="18" t="s">
        <v>111</v>
      </c>
      <c r="D118" s="19">
        <f t="shared" ref="D118:M118" si="61">D119</f>
        <v>0</v>
      </c>
      <c r="E118" s="19">
        <f t="shared" si="61"/>
        <v>0</v>
      </c>
      <c r="F118" s="19">
        <f t="shared" si="61"/>
        <v>0</v>
      </c>
      <c r="G118" s="19">
        <f t="shared" si="61"/>
        <v>0</v>
      </c>
      <c r="H118" s="19">
        <f t="shared" si="61"/>
        <v>0</v>
      </c>
      <c r="I118" s="19">
        <f t="shared" si="61"/>
        <v>0</v>
      </c>
      <c r="J118" s="19">
        <f t="shared" si="61"/>
        <v>0</v>
      </c>
      <c r="L118" s="19">
        <f t="shared" si="61"/>
        <v>0</v>
      </c>
      <c r="M118" s="19">
        <f t="shared" si="61"/>
        <v>0</v>
      </c>
    </row>
    <row r="119" spans="1:13" s="3" customFormat="1" x14ac:dyDescent="0.25">
      <c r="A119" s="17"/>
      <c r="B119" s="18" t="s">
        <v>112</v>
      </c>
      <c r="C119" s="18" t="s">
        <v>113</v>
      </c>
      <c r="D119" s="19">
        <f t="shared" ref="D119:M119" si="62">SUM(D120:D120)</f>
        <v>0</v>
      </c>
      <c r="E119" s="19">
        <f t="shared" si="62"/>
        <v>0</v>
      </c>
      <c r="F119" s="19">
        <f t="shared" si="62"/>
        <v>0</v>
      </c>
      <c r="G119" s="19">
        <f t="shared" si="62"/>
        <v>0</v>
      </c>
      <c r="H119" s="19">
        <f t="shared" si="62"/>
        <v>0</v>
      </c>
      <c r="I119" s="19">
        <f t="shared" si="62"/>
        <v>0</v>
      </c>
      <c r="J119" s="19">
        <f t="shared" si="62"/>
        <v>0</v>
      </c>
      <c r="L119" s="19">
        <f t="shared" si="62"/>
        <v>0</v>
      </c>
      <c r="M119" s="19">
        <f t="shared" si="62"/>
        <v>0</v>
      </c>
    </row>
    <row r="120" spans="1:13" x14ac:dyDescent="0.25">
      <c r="A120" s="22" t="s">
        <v>3</v>
      </c>
      <c r="B120" s="20" t="s">
        <v>114</v>
      </c>
      <c r="C120" s="20" t="s">
        <v>115</v>
      </c>
      <c r="D120" s="16">
        <v>0</v>
      </c>
      <c r="E120" s="16"/>
      <c r="F120" s="16">
        <f>+E120+D120</f>
        <v>0</v>
      </c>
      <c r="G120" s="16"/>
      <c r="H120" s="16">
        <f>+G120+F120</f>
        <v>0</v>
      </c>
      <c r="I120" s="16"/>
      <c r="J120" s="16">
        <f>+I120+H120</f>
        <v>0</v>
      </c>
      <c r="L120" s="16">
        <v>0</v>
      </c>
      <c r="M120" s="16">
        <f>+D120-L120</f>
        <v>0</v>
      </c>
    </row>
    <row r="121" spans="1:13" x14ac:dyDescent="0.25">
      <c r="A121" s="27"/>
      <c r="B121" s="28"/>
      <c r="C121" s="28"/>
      <c r="D121" s="28"/>
      <c r="E121" s="28"/>
      <c r="F121" s="28"/>
      <c r="G121" s="28"/>
      <c r="H121" s="28"/>
      <c r="I121" s="28"/>
      <c r="J121" s="28"/>
      <c r="L121" s="28"/>
      <c r="M121" s="28"/>
    </row>
    <row r="124" spans="1:13" x14ac:dyDescent="0.25">
      <c r="C124" s="2" t="s">
        <v>129</v>
      </c>
      <c r="D124" s="1">
        <f>D98+D88+D69+D63+D86</f>
        <v>407320</v>
      </c>
      <c r="E124" s="1">
        <f t="shared" ref="E124:F124" si="63">E98+E88+E69+E63+E86</f>
        <v>22680</v>
      </c>
      <c r="F124" s="1">
        <f t="shared" si="63"/>
        <v>430000</v>
      </c>
      <c r="G124" s="1">
        <f t="shared" ref="G124:J124" si="64">G98+G88+G69+G63+G86</f>
        <v>0</v>
      </c>
      <c r="H124" s="1">
        <f t="shared" si="64"/>
        <v>430000</v>
      </c>
      <c r="I124" s="1">
        <f t="shared" si="64"/>
        <v>0</v>
      </c>
      <c r="J124" s="1">
        <f t="shared" si="64"/>
        <v>430000</v>
      </c>
      <c r="L124" s="1">
        <f>L98+L88+L69+L63+L86</f>
        <v>96934.95</v>
      </c>
      <c r="M124" s="1">
        <f t="shared" ref="M124" si="65">M98+M88+M69+M63+M86</f>
        <v>310385.05000000005</v>
      </c>
    </row>
    <row r="125" spans="1:13" x14ac:dyDescent="0.25">
      <c r="C125" s="2" t="s">
        <v>270</v>
      </c>
      <c r="D125" s="1">
        <f>+D113</f>
        <v>0</v>
      </c>
      <c r="E125" s="1">
        <f t="shared" ref="E125:F125" si="66">+E113</f>
        <v>0</v>
      </c>
      <c r="F125" s="1">
        <f t="shared" si="66"/>
        <v>0</v>
      </c>
      <c r="G125" s="1">
        <f t="shared" ref="G125:J125" si="67">+G113</f>
        <v>0</v>
      </c>
      <c r="H125" s="1">
        <f t="shared" si="67"/>
        <v>0</v>
      </c>
      <c r="I125" s="1">
        <f t="shared" si="67"/>
        <v>0</v>
      </c>
      <c r="J125" s="1">
        <f t="shared" si="67"/>
        <v>0</v>
      </c>
      <c r="L125" s="1">
        <f>+L113</f>
        <v>0</v>
      </c>
      <c r="M125" s="1">
        <f t="shared" ref="M125" si="68">+M113</f>
        <v>0</v>
      </c>
    </row>
    <row r="126" spans="1:13" x14ac:dyDescent="0.25">
      <c r="C126" s="2" t="s">
        <v>130</v>
      </c>
      <c r="D126" s="1">
        <f t="shared" ref="D126:J126" si="69">D119+D10</f>
        <v>147000</v>
      </c>
      <c r="E126" s="1">
        <f t="shared" si="69"/>
        <v>10000</v>
      </c>
      <c r="F126" s="1">
        <f t="shared" si="69"/>
        <v>157000</v>
      </c>
      <c r="G126" s="1">
        <f t="shared" si="69"/>
        <v>0</v>
      </c>
      <c r="H126" s="1">
        <f t="shared" si="69"/>
        <v>157000</v>
      </c>
      <c r="I126" s="1">
        <f t="shared" si="69"/>
        <v>0</v>
      </c>
      <c r="J126" s="1">
        <f t="shared" si="69"/>
        <v>157000</v>
      </c>
      <c r="L126" s="1">
        <f>L119+L10</f>
        <v>38418.73000000001</v>
      </c>
      <c r="M126" s="1">
        <f>M119+M10</f>
        <v>108581.27</v>
      </c>
    </row>
    <row r="127" spans="1:13" x14ac:dyDescent="0.25">
      <c r="C127" s="2" t="s">
        <v>197</v>
      </c>
      <c r="D127" s="1">
        <f t="shared" ref="D127:F127" si="70">D117</f>
        <v>250</v>
      </c>
      <c r="E127" s="1">
        <f t="shared" si="70"/>
        <v>0</v>
      </c>
      <c r="F127" s="1">
        <f t="shared" si="70"/>
        <v>250</v>
      </c>
      <c r="G127" s="1">
        <f t="shared" ref="G127:J127" si="71">G117</f>
        <v>0</v>
      </c>
      <c r="H127" s="1">
        <f t="shared" si="71"/>
        <v>250</v>
      </c>
      <c r="I127" s="1">
        <f t="shared" si="71"/>
        <v>0</v>
      </c>
      <c r="J127" s="1">
        <f t="shared" si="71"/>
        <v>250</v>
      </c>
      <c r="L127" s="1">
        <f t="shared" ref="L127:M127" si="72">L117</f>
        <v>111.21809523809543</v>
      </c>
      <c r="M127" s="1">
        <f t="shared" si="72"/>
        <v>138.78190476190457</v>
      </c>
    </row>
    <row r="128" spans="1:13" x14ac:dyDescent="0.25">
      <c r="C128" s="2" t="s">
        <v>131</v>
      </c>
      <c r="D128" s="1">
        <f t="shared" ref="D128:F128" si="73">D116+D104</f>
        <v>72400</v>
      </c>
      <c r="E128" s="1">
        <f t="shared" si="73"/>
        <v>-16392</v>
      </c>
      <c r="F128" s="1">
        <f t="shared" si="73"/>
        <v>56008</v>
      </c>
      <c r="G128" s="1">
        <f t="shared" ref="G128:J128" si="74">G116+G104</f>
        <v>0</v>
      </c>
      <c r="H128" s="1">
        <f t="shared" si="74"/>
        <v>56008</v>
      </c>
      <c r="I128" s="1">
        <f t="shared" si="74"/>
        <v>0</v>
      </c>
      <c r="J128" s="1">
        <f t="shared" si="74"/>
        <v>56008</v>
      </c>
      <c r="L128" s="1">
        <f t="shared" ref="L128:M128" si="75">L116+L104</f>
        <v>35710.971904761907</v>
      </c>
      <c r="M128" s="1">
        <f t="shared" si="75"/>
        <v>36689.028095238093</v>
      </c>
    </row>
    <row r="129" spans="4:13" x14ac:dyDescent="0.25">
      <c r="D129" s="1">
        <f t="shared" ref="D129:F129" si="76">SUM(D124:D128)</f>
        <v>626970</v>
      </c>
      <c r="E129" s="1">
        <f t="shared" ref="E129:H129" si="77">SUM(E124:E128)</f>
        <v>16288</v>
      </c>
      <c r="F129" s="1">
        <f t="shared" si="76"/>
        <v>643258</v>
      </c>
      <c r="G129" s="1">
        <f t="shared" si="77"/>
        <v>0</v>
      </c>
      <c r="H129" s="1">
        <f t="shared" si="77"/>
        <v>643258</v>
      </c>
      <c r="I129" s="1">
        <f t="shared" ref="I129:J129" si="78">SUM(I124:I128)</f>
        <v>0</v>
      </c>
      <c r="J129" s="1">
        <f t="shared" si="78"/>
        <v>643258</v>
      </c>
      <c r="L129" s="1">
        <f t="shared" ref="L129:M129" si="79">SUM(L124:L128)</f>
        <v>171175.87</v>
      </c>
      <c r="M129" s="1">
        <f t="shared" si="79"/>
        <v>455794.13000000006</v>
      </c>
    </row>
    <row r="130" spans="4:13" x14ac:dyDescent="0.25">
      <c r="D130" s="1">
        <f t="shared" ref="D130:J130" si="80">D129-D8</f>
        <v>0</v>
      </c>
      <c r="E130" s="1">
        <f t="shared" si="80"/>
        <v>0</v>
      </c>
      <c r="F130" s="1">
        <f t="shared" si="80"/>
        <v>0</v>
      </c>
      <c r="G130" s="1">
        <f t="shared" si="80"/>
        <v>0</v>
      </c>
      <c r="H130" s="1">
        <f t="shared" si="80"/>
        <v>0</v>
      </c>
      <c r="I130" s="1">
        <f t="shared" si="80"/>
        <v>0</v>
      </c>
      <c r="J130" s="1">
        <f t="shared" si="80"/>
        <v>0</v>
      </c>
      <c r="L130" s="1">
        <f>L129-L8</f>
        <v>0</v>
      </c>
      <c r="M130" s="1">
        <f>M129-M8</f>
        <v>0</v>
      </c>
    </row>
    <row r="133" spans="4:13" x14ac:dyDescent="0.25">
      <c r="L133" s="1">
        <f>+L129+vanpror.!L140</f>
        <v>991303.97</v>
      </c>
      <c r="M133" s="1">
        <f>+M129+vanpror.!M140</f>
        <v>2694035.1899999995</v>
      </c>
    </row>
  </sheetData>
  <autoFilter ref="L7:M120" xr:uid="{4861156B-A067-449B-88E7-39269A357E80}"/>
  <pageMargins left="0.70866141732283472" right="0.70866141732283472" top="0.74803149606299213" bottom="0.74803149606299213" header="0.31496062992125984" footer="0.31496062992125984"/>
  <pageSetup paperSize="9" scale="26" orientation="landscape" horizontalDpi="4294967294" verticalDpi="4294967294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46"/>
  <sheetViews>
    <sheetView zoomScaleNormal="100" workbookViewId="0">
      <pane xSplit="3" ySplit="7" topLeftCell="D26" activePane="bottomRight" state="frozen"/>
      <selection activeCell="G31" sqref="G31"/>
      <selection pane="topRight" activeCell="G31" sqref="G31"/>
      <selection pane="bottomLeft" activeCell="G31" sqref="G31"/>
      <selection pane="bottomRight" activeCell="K32" sqref="K32"/>
    </sheetView>
  </sheetViews>
  <sheetFormatPr defaultRowHeight="15" x14ac:dyDescent="0.25"/>
  <cols>
    <col min="1" max="1" width="9" style="7" bestFit="1" customWidth="1" collapsed="1"/>
    <col min="2" max="2" width="11.7109375" style="1" bestFit="1" customWidth="1" collapsed="1"/>
    <col min="3" max="3" width="60.28515625" style="1" customWidth="1" collapsed="1"/>
    <col min="4" max="5" width="15.140625" style="1" customWidth="1"/>
    <col min="6" max="6" width="15.140625" style="1" customWidth="1" collapsed="1"/>
    <col min="7" max="7" width="15.140625" style="1" hidden="1" customWidth="1"/>
    <col min="8" max="8" width="15.140625" style="1" hidden="1" customWidth="1" collapsed="1"/>
    <col min="9" max="9" width="15.140625" style="1" hidden="1" customWidth="1"/>
    <col min="10" max="10" width="15.140625" style="1" hidden="1" customWidth="1" collapsed="1"/>
    <col min="11" max="11" width="4" style="1" customWidth="1"/>
    <col min="12" max="13" width="15.140625" style="1" customWidth="1"/>
    <col min="14" max="16384" width="9.140625" style="1"/>
  </cols>
  <sheetData>
    <row r="1" spans="1:13" hidden="1" x14ac:dyDescent="0.25"/>
    <row r="2" spans="1:13" hidden="1" x14ac:dyDescent="0.25"/>
    <row r="3" spans="1:13" ht="15.75" hidden="1" x14ac:dyDescent="0.25">
      <c r="C3" s="4" t="s">
        <v>158</v>
      </c>
    </row>
    <row r="4" spans="1:13" hidden="1" x14ac:dyDescent="0.25"/>
    <row r="5" spans="1:13" hidden="1" x14ac:dyDescent="0.25"/>
    <row r="6" spans="1:13" hidden="1" x14ac:dyDescent="0.25"/>
    <row r="7" spans="1:13" s="145" customFormat="1" x14ac:dyDescent="0.25">
      <c r="A7" s="144" t="s">
        <v>0</v>
      </c>
      <c r="B7" s="144" t="s">
        <v>1</v>
      </c>
      <c r="C7" s="144" t="s">
        <v>2</v>
      </c>
      <c r="D7" s="144" t="s">
        <v>279</v>
      </c>
      <c r="E7" s="144" t="s">
        <v>275</v>
      </c>
      <c r="F7" s="144" t="s">
        <v>276</v>
      </c>
      <c r="G7" s="144" t="s">
        <v>275</v>
      </c>
      <c r="H7" s="144" t="s">
        <v>277</v>
      </c>
      <c r="I7" s="144" t="s">
        <v>275</v>
      </c>
      <c r="J7" s="144" t="s">
        <v>278</v>
      </c>
      <c r="L7" s="144" t="s">
        <v>280</v>
      </c>
      <c r="M7" s="144" t="s">
        <v>281</v>
      </c>
    </row>
    <row r="8" spans="1:13" x14ac:dyDescent="0.25">
      <c r="A8" s="40"/>
      <c r="B8" s="41"/>
      <c r="C8" s="41" t="s">
        <v>158</v>
      </c>
      <c r="D8" s="42">
        <f t="shared" ref="D8:J8" si="0">+D9+D27+D127</f>
        <v>2562350</v>
      </c>
      <c r="E8" s="42">
        <f t="shared" si="0"/>
        <v>496020</v>
      </c>
      <c r="F8" s="42">
        <f t="shared" si="0"/>
        <v>3058370</v>
      </c>
      <c r="G8" s="42">
        <f t="shared" si="0"/>
        <v>0</v>
      </c>
      <c r="H8" s="42">
        <f t="shared" si="0"/>
        <v>3044949</v>
      </c>
      <c r="I8" s="42">
        <f t="shared" si="0"/>
        <v>0</v>
      </c>
      <c r="J8" s="42">
        <f t="shared" si="0"/>
        <v>3044949</v>
      </c>
      <c r="L8" s="42">
        <f>+L9+L27+L127</f>
        <v>820128.10000000009</v>
      </c>
      <c r="M8" s="42">
        <f>+M9+M27+M127</f>
        <v>2238241.06</v>
      </c>
    </row>
    <row r="9" spans="1:13" s="3" customFormat="1" x14ac:dyDescent="0.25">
      <c r="A9" s="17"/>
      <c r="B9" s="18" t="s">
        <v>4</v>
      </c>
      <c r="C9" s="18" t="s">
        <v>5</v>
      </c>
      <c r="D9" s="19">
        <f t="shared" ref="D9:M9" si="1">+D10</f>
        <v>2300000</v>
      </c>
      <c r="E9" s="19">
        <f t="shared" si="1"/>
        <v>445000</v>
      </c>
      <c r="F9" s="19">
        <f t="shared" si="1"/>
        <v>2745000</v>
      </c>
      <c r="G9" s="19">
        <f t="shared" si="1"/>
        <v>0</v>
      </c>
      <c r="H9" s="19">
        <f t="shared" si="1"/>
        <v>2745000</v>
      </c>
      <c r="I9" s="19">
        <f t="shared" si="1"/>
        <v>0</v>
      </c>
      <c r="J9" s="19">
        <f t="shared" si="1"/>
        <v>2745000</v>
      </c>
      <c r="L9" s="19">
        <f t="shared" si="1"/>
        <v>741428.58000000007</v>
      </c>
      <c r="M9" s="19">
        <f t="shared" si="1"/>
        <v>2003571.42</v>
      </c>
    </row>
    <row r="10" spans="1:13" s="3" customFormat="1" x14ac:dyDescent="0.25">
      <c r="A10" s="17"/>
      <c r="B10" s="18" t="s">
        <v>118</v>
      </c>
      <c r="C10" s="18" t="s">
        <v>119</v>
      </c>
      <c r="D10" s="19">
        <f t="shared" ref="D10:F10" si="2">SUM(D11:D26)</f>
        <v>2300000</v>
      </c>
      <c r="E10" s="19">
        <f t="shared" ref="E10:H10" si="3">SUM(E11:E26)</f>
        <v>445000</v>
      </c>
      <c r="F10" s="19">
        <f t="shared" si="2"/>
        <v>2745000</v>
      </c>
      <c r="G10" s="19">
        <f t="shared" si="3"/>
        <v>0</v>
      </c>
      <c r="H10" s="19">
        <f t="shared" si="3"/>
        <v>2745000</v>
      </c>
      <c r="I10" s="19">
        <f t="shared" ref="I10:J10" si="4">SUM(I11:I26)</f>
        <v>0</v>
      </c>
      <c r="J10" s="19">
        <f t="shared" si="4"/>
        <v>2745000</v>
      </c>
      <c r="L10" s="19">
        <f t="shared" ref="L10:M10" si="5">SUM(L11:L26)</f>
        <v>741428.58000000007</v>
      </c>
      <c r="M10" s="19">
        <f t="shared" si="5"/>
        <v>2003571.42</v>
      </c>
    </row>
    <row r="11" spans="1:13" x14ac:dyDescent="0.25">
      <c r="A11" s="14" t="s">
        <v>120</v>
      </c>
      <c r="B11" s="21" t="s">
        <v>86</v>
      </c>
      <c r="C11" s="20" t="s">
        <v>87</v>
      </c>
      <c r="D11" s="16">
        <v>1880000</v>
      </c>
      <c r="E11" s="16">
        <v>420000</v>
      </c>
      <c r="F11" s="16">
        <f>+D11+E11</f>
        <v>2300000</v>
      </c>
      <c r="G11" s="16"/>
      <c r="H11" s="16">
        <f>+F11+G11</f>
        <v>2300000</v>
      </c>
      <c r="I11" s="16"/>
      <c r="J11" s="16">
        <f>+H11+I11</f>
        <v>2300000</v>
      </c>
      <c r="L11" s="16">
        <v>617337.30000000005</v>
      </c>
      <c r="M11" s="16">
        <f t="shared" ref="M11:M26" si="6">+F11-L11</f>
        <v>1682662.7</v>
      </c>
    </row>
    <row r="12" spans="1:13" x14ac:dyDescent="0.25">
      <c r="A12" s="22">
        <v>49</v>
      </c>
      <c r="B12" s="21">
        <v>31113</v>
      </c>
      <c r="C12" s="20" t="s">
        <v>183</v>
      </c>
      <c r="D12" s="16"/>
      <c r="E12" s="16"/>
      <c r="F12" s="16">
        <f t="shared" ref="F12:F26" si="7">+D12+E12</f>
        <v>0</v>
      </c>
      <c r="G12" s="16"/>
      <c r="H12" s="16">
        <f t="shared" ref="H12:H26" si="8">+F12+G12</f>
        <v>0</v>
      </c>
      <c r="I12" s="16"/>
      <c r="J12" s="16">
        <f t="shared" ref="J12:J26" si="9">+H12+I12</f>
        <v>0</v>
      </c>
      <c r="L12" s="16"/>
      <c r="M12" s="16">
        <f t="shared" si="6"/>
        <v>0</v>
      </c>
    </row>
    <row r="13" spans="1:13" x14ac:dyDescent="0.25">
      <c r="A13" s="14" t="s">
        <v>120</v>
      </c>
      <c r="B13" s="21" t="s">
        <v>88</v>
      </c>
      <c r="C13" s="20" t="s">
        <v>89</v>
      </c>
      <c r="D13" s="16">
        <v>36000</v>
      </c>
      <c r="E13" s="16"/>
      <c r="F13" s="16">
        <f t="shared" si="7"/>
        <v>36000</v>
      </c>
      <c r="G13" s="16"/>
      <c r="H13" s="16">
        <f t="shared" si="8"/>
        <v>36000</v>
      </c>
      <c r="I13" s="16"/>
      <c r="J13" s="16">
        <f t="shared" si="9"/>
        <v>36000</v>
      </c>
      <c r="L13" s="16">
        <v>9500</v>
      </c>
      <c r="M13" s="16">
        <f t="shared" si="6"/>
        <v>26500</v>
      </c>
    </row>
    <row r="14" spans="1:13" x14ac:dyDescent="0.25">
      <c r="A14" s="14" t="s">
        <v>120</v>
      </c>
      <c r="B14" s="21">
        <v>31214</v>
      </c>
      <c r="C14" s="20" t="s">
        <v>259</v>
      </c>
      <c r="D14" s="16"/>
      <c r="E14" s="16"/>
      <c r="F14" s="16">
        <f t="shared" si="7"/>
        <v>0</v>
      </c>
      <c r="G14" s="16"/>
      <c r="H14" s="16">
        <f t="shared" si="8"/>
        <v>0</v>
      </c>
      <c r="I14" s="16"/>
      <c r="J14" s="16">
        <f t="shared" si="9"/>
        <v>0</v>
      </c>
      <c r="L14" s="16"/>
      <c r="M14" s="16">
        <f t="shared" si="6"/>
        <v>0</v>
      </c>
    </row>
    <row r="15" spans="1:13" x14ac:dyDescent="0.25">
      <c r="A15" s="14" t="s">
        <v>120</v>
      </c>
      <c r="B15" s="21" t="s">
        <v>90</v>
      </c>
      <c r="C15" s="20" t="s">
        <v>91</v>
      </c>
      <c r="D15" s="16">
        <v>8500</v>
      </c>
      <c r="E15" s="16"/>
      <c r="F15" s="16">
        <f t="shared" si="7"/>
        <v>8500</v>
      </c>
      <c r="G15" s="16"/>
      <c r="H15" s="16">
        <f t="shared" si="8"/>
        <v>8500</v>
      </c>
      <c r="I15" s="16"/>
      <c r="J15" s="16">
        <f t="shared" si="9"/>
        <v>8500</v>
      </c>
      <c r="L15" s="16"/>
      <c r="M15" s="16">
        <f t="shared" si="6"/>
        <v>8500</v>
      </c>
    </row>
    <row r="16" spans="1:13" x14ac:dyDescent="0.25">
      <c r="A16" s="14" t="s">
        <v>120</v>
      </c>
      <c r="B16" s="21" t="s">
        <v>92</v>
      </c>
      <c r="C16" s="20" t="s">
        <v>93</v>
      </c>
      <c r="D16" s="16">
        <v>33000</v>
      </c>
      <c r="E16" s="16"/>
      <c r="F16" s="16">
        <f t="shared" si="7"/>
        <v>33000</v>
      </c>
      <c r="G16" s="16"/>
      <c r="H16" s="16">
        <f t="shared" si="8"/>
        <v>33000</v>
      </c>
      <c r="I16" s="16"/>
      <c r="J16" s="16">
        <f t="shared" si="9"/>
        <v>33000</v>
      </c>
      <c r="L16" s="16"/>
      <c r="M16" s="16">
        <f t="shared" si="6"/>
        <v>33000</v>
      </c>
    </row>
    <row r="17" spans="1:13" x14ac:dyDescent="0.25">
      <c r="A17" s="14" t="s">
        <v>120</v>
      </c>
      <c r="B17" s="21" t="s">
        <v>94</v>
      </c>
      <c r="C17" s="20" t="s">
        <v>95</v>
      </c>
      <c r="D17" s="16">
        <v>1500</v>
      </c>
      <c r="E17" s="16"/>
      <c r="F17" s="16">
        <f t="shared" si="7"/>
        <v>1500</v>
      </c>
      <c r="G17" s="16"/>
      <c r="H17" s="16">
        <f t="shared" si="8"/>
        <v>1500</v>
      </c>
      <c r="I17" s="16"/>
      <c r="J17" s="16">
        <f t="shared" si="9"/>
        <v>1500</v>
      </c>
      <c r="L17" s="16"/>
      <c r="M17" s="16">
        <f t="shared" si="6"/>
        <v>1500</v>
      </c>
    </row>
    <row r="18" spans="1:13" x14ac:dyDescent="0.25">
      <c r="A18" s="14" t="s">
        <v>120</v>
      </c>
      <c r="B18" s="21">
        <v>31321</v>
      </c>
      <c r="C18" s="20" t="s">
        <v>97</v>
      </c>
      <c r="D18" s="16">
        <v>305000</v>
      </c>
      <c r="E18" s="16">
        <v>25000</v>
      </c>
      <c r="F18" s="16">
        <f t="shared" si="7"/>
        <v>330000</v>
      </c>
      <c r="G18" s="16"/>
      <c r="H18" s="16">
        <f t="shared" si="8"/>
        <v>330000</v>
      </c>
      <c r="I18" s="16"/>
      <c r="J18" s="16">
        <f t="shared" si="9"/>
        <v>330000</v>
      </c>
      <c r="L18" s="16">
        <v>101790.51</v>
      </c>
      <c r="M18" s="16">
        <f t="shared" si="6"/>
        <v>228209.49</v>
      </c>
    </row>
    <row r="19" spans="1:13" x14ac:dyDescent="0.25">
      <c r="A19" s="14" t="s">
        <v>120</v>
      </c>
      <c r="B19" s="21">
        <v>31322</v>
      </c>
      <c r="C19" s="20" t="s">
        <v>194</v>
      </c>
      <c r="D19" s="16">
        <v>1000</v>
      </c>
      <c r="E19" s="16"/>
      <c r="F19" s="16">
        <f t="shared" si="7"/>
        <v>1000</v>
      </c>
      <c r="G19" s="16"/>
      <c r="H19" s="16">
        <f t="shared" si="8"/>
        <v>1000</v>
      </c>
      <c r="I19" s="16"/>
      <c r="J19" s="16">
        <f t="shared" si="9"/>
        <v>1000</v>
      </c>
      <c r="L19" s="16"/>
      <c r="M19" s="16">
        <f t="shared" si="6"/>
        <v>1000</v>
      </c>
    </row>
    <row r="20" spans="1:13" x14ac:dyDescent="0.25">
      <c r="A20" s="14" t="s">
        <v>120</v>
      </c>
      <c r="B20" s="21">
        <v>31332</v>
      </c>
      <c r="C20" s="20" t="s">
        <v>193</v>
      </c>
      <c r="D20" s="16">
        <v>1000</v>
      </c>
      <c r="E20" s="16"/>
      <c r="F20" s="16">
        <f t="shared" si="7"/>
        <v>1000</v>
      </c>
      <c r="G20" s="16"/>
      <c r="H20" s="16">
        <f t="shared" si="8"/>
        <v>1000</v>
      </c>
      <c r="I20" s="16"/>
      <c r="J20" s="16">
        <f t="shared" si="9"/>
        <v>1000</v>
      </c>
      <c r="L20" s="16"/>
      <c r="M20" s="16">
        <f t="shared" si="6"/>
        <v>1000</v>
      </c>
    </row>
    <row r="21" spans="1:13" x14ac:dyDescent="0.25">
      <c r="A21" s="14" t="s">
        <v>120</v>
      </c>
      <c r="B21" s="21" t="s">
        <v>98</v>
      </c>
      <c r="C21" s="20" t="s">
        <v>99</v>
      </c>
      <c r="D21" s="16">
        <v>29000</v>
      </c>
      <c r="E21" s="16"/>
      <c r="F21" s="16">
        <f t="shared" si="7"/>
        <v>29000</v>
      </c>
      <c r="G21" s="16"/>
      <c r="H21" s="16">
        <f t="shared" si="8"/>
        <v>29000</v>
      </c>
      <c r="I21" s="16"/>
      <c r="J21" s="16">
        <f t="shared" si="9"/>
        <v>29000</v>
      </c>
      <c r="L21" s="16">
        <v>11204.77</v>
      </c>
      <c r="M21" s="16">
        <f t="shared" si="6"/>
        <v>17795.23</v>
      </c>
    </row>
    <row r="22" spans="1:13" x14ac:dyDescent="0.25">
      <c r="A22" s="14" t="s">
        <v>120</v>
      </c>
      <c r="B22" s="21" t="s">
        <v>121</v>
      </c>
      <c r="C22" s="20" t="s">
        <v>122</v>
      </c>
      <c r="D22" s="16">
        <v>5000</v>
      </c>
      <c r="E22" s="16"/>
      <c r="F22" s="16">
        <f t="shared" si="7"/>
        <v>5000</v>
      </c>
      <c r="G22" s="16"/>
      <c r="H22" s="16">
        <f t="shared" si="8"/>
        <v>5000</v>
      </c>
      <c r="I22" s="16"/>
      <c r="J22" s="16">
        <f t="shared" si="9"/>
        <v>5000</v>
      </c>
      <c r="L22" s="16">
        <v>1596</v>
      </c>
      <c r="M22" s="16">
        <f t="shared" si="6"/>
        <v>3404</v>
      </c>
    </row>
    <row r="23" spans="1:13" x14ac:dyDescent="0.25">
      <c r="A23" s="14" t="s">
        <v>120</v>
      </c>
      <c r="B23" s="21">
        <v>32961</v>
      </c>
      <c r="C23" s="20" t="s">
        <v>192</v>
      </c>
      <c r="D23" s="16"/>
      <c r="E23" s="16"/>
      <c r="F23" s="16">
        <f t="shared" si="7"/>
        <v>0</v>
      </c>
      <c r="G23" s="16"/>
      <c r="H23" s="16">
        <f t="shared" si="8"/>
        <v>0</v>
      </c>
      <c r="I23" s="16"/>
      <c r="J23" s="16">
        <f t="shared" si="9"/>
        <v>0</v>
      </c>
      <c r="L23" s="16"/>
      <c r="M23" s="16">
        <f t="shared" si="6"/>
        <v>0</v>
      </c>
    </row>
    <row r="24" spans="1:13" x14ac:dyDescent="0.25">
      <c r="A24" s="14" t="s">
        <v>120</v>
      </c>
      <c r="B24" s="21">
        <v>34331</v>
      </c>
      <c r="C24" s="20" t="s">
        <v>195</v>
      </c>
      <c r="D24" s="16"/>
      <c r="E24" s="16"/>
      <c r="F24" s="16">
        <f t="shared" si="7"/>
        <v>0</v>
      </c>
      <c r="G24" s="16"/>
      <c r="H24" s="16">
        <f t="shared" si="8"/>
        <v>0</v>
      </c>
      <c r="I24" s="16"/>
      <c r="J24" s="16">
        <f t="shared" si="9"/>
        <v>0</v>
      </c>
      <c r="L24" s="16"/>
      <c r="M24" s="16">
        <f t="shared" si="6"/>
        <v>0</v>
      </c>
    </row>
    <row r="25" spans="1:13" x14ac:dyDescent="0.25">
      <c r="A25" s="14" t="s">
        <v>120</v>
      </c>
      <c r="B25" s="21">
        <v>34332</v>
      </c>
      <c r="C25" s="20" t="s">
        <v>196</v>
      </c>
      <c r="D25" s="16"/>
      <c r="E25" s="16"/>
      <c r="F25" s="16">
        <f t="shared" si="7"/>
        <v>0</v>
      </c>
      <c r="G25" s="16"/>
      <c r="H25" s="16">
        <f t="shared" si="8"/>
        <v>0</v>
      </c>
      <c r="I25" s="16"/>
      <c r="J25" s="16">
        <f t="shared" si="9"/>
        <v>0</v>
      </c>
      <c r="L25" s="16"/>
      <c r="M25" s="16">
        <f t="shared" si="6"/>
        <v>0</v>
      </c>
    </row>
    <row r="26" spans="1:13" x14ac:dyDescent="0.25">
      <c r="A26" s="170" t="s">
        <v>120</v>
      </c>
      <c r="B26" s="171">
        <v>34339</v>
      </c>
      <c r="C26" s="125" t="s">
        <v>200</v>
      </c>
      <c r="D26" s="127"/>
      <c r="E26" s="127"/>
      <c r="F26" s="127">
        <f t="shared" si="7"/>
        <v>0</v>
      </c>
      <c r="G26" s="127"/>
      <c r="H26" s="127">
        <f t="shared" si="8"/>
        <v>0</v>
      </c>
      <c r="I26" s="127"/>
      <c r="J26" s="127">
        <f t="shared" si="9"/>
        <v>0</v>
      </c>
      <c r="L26" s="127"/>
      <c r="M26" s="127">
        <f t="shared" si="6"/>
        <v>0</v>
      </c>
    </row>
    <row r="27" spans="1:13" s="3" customFormat="1" ht="19.5" customHeight="1" x14ac:dyDescent="0.25">
      <c r="A27" s="172"/>
      <c r="B27" s="173" t="s">
        <v>76</v>
      </c>
      <c r="C27" s="122" t="s">
        <v>77</v>
      </c>
      <c r="D27" s="123">
        <f t="shared" ref="D27:J27" si="10">D28+D81+D121+D74+D123</f>
        <v>261750</v>
      </c>
      <c r="E27" s="123">
        <f t="shared" si="10"/>
        <v>50419</v>
      </c>
      <c r="F27" s="123">
        <f t="shared" si="10"/>
        <v>312169</v>
      </c>
      <c r="G27" s="123">
        <f t="shared" si="10"/>
        <v>0</v>
      </c>
      <c r="H27" s="123">
        <f t="shared" si="10"/>
        <v>298748</v>
      </c>
      <c r="I27" s="123">
        <f t="shared" si="10"/>
        <v>0</v>
      </c>
      <c r="J27" s="123">
        <f t="shared" si="10"/>
        <v>298748</v>
      </c>
      <c r="K27" s="174"/>
      <c r="L27" s="123">
        <f>L28+L81+L121+L74+L123</f>
        <v>78699.520000000004</v>
      </c>
      <c r="M27" s="123">
        <f>M28+M81+M121+M74+M123</f>
        <v>233468.64</v>
      </c>
    </row>
    <row r="28" spans="1:13" s="3" customFormat="1" x14ac:dyDescent="0.25">
      <c r="A28" s="172"/>
      <c r="B28" s="122" t="s">
        <v>78</v>
      </c>
      <c r="C28" s="122" t="s">
        <v>79</v>
      </c>
      <c r="D28" s="123">
        <f t="shared" ref="D28:J28" si="11">+D29+D55</f>
        <v>27510</v>
      </c>
      <c r="E28" s="123">
        <f t="shared" si="11"/>
        <v>21312</v>
      </c>
      <c r="F28" s="123">
        <f t="shared" si="11"/>
        <v>48822</v>
      </c>
      <c r="G28" s="123">
        <f t="shared" si="11"/>
        <v>0</v>
      </c>
      <c r="H28" s="123">
        <f t="shared" si="11"/>
        <v>35931</v>
      </c>
      <c r="I28" s="123">
        <f t="shared" si="11"/>
        <v>0</v>
      </c>
      <c r="J28" s="123">
        <f t="shared" si="11"/>
        <v>35931</v>
      </c>
      <c r="K28" s="174"/>
      <c r="L28" s="123">
        <f>+L29+L55</f>
        <v>15398.150000000001</v>
      </c>
      <c r="M28" s="123">
        <f>+M29+M55</f>
        <v>33423.009999999995</v>
      </c>
    </row>
    <row r="29" spans="1:13" s="3" customFormat="1" x14ac:dyDescent="0.25">
      <c r="A29" s="175" t="s">
        <v>124</v>
      </c>
      <c r="B29" s="176"/>
      <c r="C29" s="176" t="s">
        <v>156</v>
      </c>
      <c r="D29" s="177">
        <f t="shared" ref="D29:J29" si="12" xml:space="preserve"> SUM(D31:D54)</f>
        <v>27510</v>
      </c>
      <c r="E29" s="177">
        <f t="shared" si="12"/>
        <v>6167</v>
      </c>
      <c r="F29" s="177">
        <f t="shared" si="12"/>
        <v>33677</v>
      </c>
      <c r="G29" s="177">
        <f t="shared" si="12"/>
        <v>0</v>
      </c>
      <c r="H29" s="177">
        <f t="shared" si="12"/>
        <v>33677</v>
      </c>
      <c r="I29" s="177">
        <f t="shared" si="12"/>
        <v>0</v>
      </c>
      <c r="J29" s="177">
        <f t="shared" si="12"/>
        <v>33677</v>
      </c>
      <c r="L29" s="177">
        <f xml:space="preserve"> SUM(L31:L54)</f>
        <v>9822.08</v>
      </c>
      <c r="M29" s="177">
        <f xml:space="preserve"> SUM(M31:M54)</f>
        <v>23854.92</v>
      </c>
    </row>
    <row r="30" spans="1:13" s="3" customFormat="1" x14ac:dyDescent="0.25">
      <c r="A30" s="22" t="s">
        <v>124</v>
      </c>
      <c r="B30" s="20" t="s">
        <v>12</v>
      </c>
      <c r="C30" s="20" t="s">
        <v>13</v>
      </c>
      <c r="D30" s="93"/>
      <c r="E30" s="93"/>
      <c r="F30" s="93">
        <f t="shared" ref="F30:F54" si="13">+D30+E30</f>
        <v>0</v>
      </c>
      <c r="G30" s="93"/>
      <c r="H30" s="93">
        <f t="shared" ref="H30:H54" si="14">+F30+G30</f>
        <v>0</v>
      </c>
      <c r="I30" s="93"/>
      <c r="J30" s="93">
        <f t="shared" ref="J30:J54" si="15">+H30+I30</f>
        <v>0</v>
      </c>
      <c r="L30" s="93"/>
      <c r="M30" s="93">
        <f t="shared" ref="M30:M54" si="16">+F30-L30</f>
        <v>0</v>
      </c>
    </row>
    <row r="31" spans="1:13" x14ac:dyDescent="0.25">
      <c r="A31" s="22" t="s">
        <v>124</v>
      </c>
      <c r="B31" s="20" t="s">
        <v>16</v>
      </c>
      <c r="C31" s="20" t="s">
        <v>17</v>
      </c>
      <c r="D31" s="16"/>
      <c r="E31" s="16"/>
      <c r="F31" s="16">
        <f t="shared" si="13"/>
        <v>0</v>
      </c>
      <c r="G31" s="16"/>
      <c r="H31" s="16">
        <f t="shared" si="14"/>
        <v>0</v>
      </c>
      <c r="I31" s="16"/>
      <c r="J31" s="16">
        <f t="shared" si="15"/>
        <v>0</v>
      </c>
      <c r="L31" s="16"/>
      <c r="M31" s="16">
        <f t="shared" si="16"/>
        <v>0</v>
      </c>
    </row>
    <row r="32" spans="1:13" x14ac:dyDescent="0.25">
      <c r="A32" s="22" t="s">
        <v>124</v>
      </c>
      <c r="B32" s="20" t="s">
        <v>18</v>
      </c>
      <c r="C32" s="20" t="s">
        <v>19</v>
      </c>
      <c r="D32" s="16">
        <v>500</v>
      </c>
      <c r="E32" s="16"/>
      <c r="F32" s="16">
        <f t="shared" si="13"/>
        <v>500</v>
      </c>
      <c r="G32" s="16"/>
      <c r="H32" s="16">
        <f t="shared" si="14"/>
        <v>500</v>
      </c>
      <c r="I32" s="16"/>
      <c r="J32" s="16">
        <f t="shared" si="15"/>
        <v>500</v>
      </c>
      <c r="L32" s="16"/>
      <c r="M32" s="16">
        <f t="shared" si="16"/>
        <v>500</v>
      </c>
    </row>
    <row r="33" spans="1:13" x14ac:dyDescent="0.25">
      <c r="A33" s="22" t="s">
        <v>124</v>
      </c>
      <c r="B33" s="20" t="s">
        <v>24</v>
      </c>
      <c r="C33" s="20" t="s">
        <v>25</v>
      </c>
      <c r="D33" s="16"/>
      <c r="E33" s="16"/>
      <c r="F33" s="16">
        <f t="shared" si="13"/>
        <v>0</v>
      </c>
      <c r="G33" s="16"/>
      <c r="H33" s="16">
        <f t="shared" si="14"/>
        <v>0</v>
      </c>
      <c r="I33" s="16"/>
      <c r="J33" s="16">
        <f t="shared" si="15"/>
        <v>0</v>
      </c>
      <c r="L33" s="16"/>
      <c r="M33" s="16">
        <f t="shared" si="16"/>
        <v>0</v>
      </c>
    </row>
    <row r="34" spans="1:13" x14ac:dyDescent="0.25">
      <c r="A34" s="22" t="s">
        <v>124</v>
      </c>
      <c r="B34" s="20" t="s">
        <v>141</v>
      </c>
      <c r="C34" s="20" t="s">
        <v>142</v>
      </c>
      <c r="D34" s="16"/>
      <c r="E34" s="16"/>
      <c r="F34" s="16">
        <f t="shared" si="13"/>
        <v>0</v>
      </c>
      <c r="G34" s="16"/>
      <c r="H34" s="16">
        <f t="shared" si="14"/>
        <v>0</v>
      </c>
      <c r="I34" s="16"/>
      <c r="J34" s="16">
        <f t="shared" si="15"/>
        <v>0</v>
      </c>
      <c r="L34" s="16"/>
      <c r="M34" s="16">
        <f t="shared" si="16"/>
        <v>0</v>
      </c>
    </row>
    <row r="35" spans="1:13" x14ac:dyDescent="0.25">
      <c r="A35" s="22" t="s">
        <v>124</v>
      </c>
      <c r="B35" s="20" t="s">
        <v>34</v>
      </c>
      <c r="C35" s="20" t="s">
        <v>35</v>
      </c>
      <c r="D35" s="16">
        <v>500</v>
      </c>
      <c r="E35" s="16"/>
      <c r="F35" s="16">
        <f t="shared" si="13"/>
        <v>500</v>
      </c>
      <c r="G35" s="16"/>
      <c r="H35" s="16">
        <f t="shared" si="14"/>
        <v>500</v>
      </c>
      <c r="I35" s="16"/>
      <c r="J35" s="16">
        <f t="shared" si="15"/>
        <v>500</v>
      </c>
      <c r="L35" s="16">
        <v>1522.13</v>
      </c>
      <c r="M35" s="16">
        <f t="shared" si="16"/>
        <v>-1022.1300000000001</v>
      </c>
    </row>
    <row r="36" spans="1:13" x14ac:dyDescent="0.25">
      <c r="A36" s="22" t="s">
        <v>124</v>
      </c>
      <c r="B36" s="20" t="s">
        <v>36</v>
      </c>
      <c r="C36" s="20" t="s">
        <v>295</v>
      </c>
      <c r="D36" s="16"/>
      <c r="E36" s="16"/>
      <c r="F36" s="16">
        <f t="shared" si="13"/>
        <v>0</v>
      </c>
      <c r="G36" s="16"/>
      <c r="H36" s="16"/>
      <c r="I36" s="16"/>
      <c r="J36" s="16"/>
      <c r="L36" s="16">
        <v>153.97999999999999</v>
      </c>
      <c r="M36" s="16">
        <f t="shared" si="16"/>
        <v>-153.97999999999999</v>
      </c>
    </row>
    <row r="37" spans="1:13" x14ac:dyDescent="0.25">
      <c r="A37" s="22" t="s">
        <v>124</v>
      </c>
      <c r="B37" s="20" t="s">
        <v>42</v>
      </c>
      <c r="C37" s="20" t="s">
        <v>43</v>
      </c>
      <c r="D37" s="16"/>
      <c r="E37" s="16"/>
      <c r="F37" s="16">
        <f t="shared" si="13"/>
        <v>0</v>
      </c>
      <c r="G37" s="16"/>
      <c r="H37" s="16">
        <f t="shared" si="14"/>
        <v>0</v>
      </c>
      <c r="I37" s="16"/>
      <c r="J37" s="16">
        <f t="shared" si="15"/>
        <v>0</v>
      </c>
      <c r="L37" s="16"/>
      <c r="M37" s="16">
        <f t="shared" si="16"/>
        <v>0</v>
      </c>
    </row>
    <row r="38" spans="1:13" x14ac:dyDescent="0.25">
      <c r="A38" s="22" t="s">
        <v>124</v>
      </c>
      <c r="B38" s="20" t="s">
        <v>44</v>
      </c>
      <c r="C38" s="20" t="s">
        <v>45</v>
      </c>
      <c r="D38" s="16"/>
      <c r="E38" s="16"/>
      <c r="F38" s="16">
        <f t="shared" si="13"/>
        <v>0</v>
      </c>
      <c r="G38" s="16"/>
      <c r="H38" s="16">
        <f t="shared" si="14"/>
        <v>0</v>
      </c>
      <c r="I38" s="16"/>
      <c r="J38" s="16">
        <f t="shared" si="15"/>
        <v>0</v>
      </c>
      <c r="L38" s="16"/>
      <c r="M38" s="16">
        <f t="shared" si="16"/>
        <v>0</v>
      </c>
    </row>
    <row r="39" spans="1:13" x14ac:dyDescent="0.25">
      <c r="A39" s="22" t="s">
        <v>124</v>
      </c>
      <c r="B39" s="20" t="s">
        <v>46</v>
      </c>
      <c r="C39" s="20" t="s">
        <v>47</v>
      </c>
      <c r="D39" s="16"/>
      <c r="E39" s="16"/>
      <c r="F39" s="16">
        <f t="shared" si="13"/>
        <v>0</v>
      </c>
      <c r="G39" s="16"/>
      <c r="H39" s="16">
        <f t="shared" si="14"/>
        <v>0</v>
      </c>
      <c r="I39" s="16"/>
      <c r="J39" s="16">
        <f t="shared" si="15"/>
        <v>0</v>
      </c>
      <c r="L39" s="16"/>
      <c r="M39" s="16">
        <f t="shared" si="16"/>
        <v>0</v>
      </c>
    </row>
    <row r="40" spans="1:13" x14ac:dyDescent="0.25">
      <c r="A40" s="22">
        <v>55</v>
      </c>
      <c r="B40" s="20" t="s">
        <v>125</v>
      </c>
      <c r="C40" s="20" t="s">
        <v>126</v>
      </c>
      <c r="D40" s="16"/>
      <c r="E40" s="16"/>
      <c r="F40" s="16">
        <f t="shared" si="13"/>
        <v>0</v>
      </c>
      <c r="G40" s="16"/>
      <c r="H40" s="16">
        <f t="shared" si="14"/>
        <v>0</v>
      </c>
      <c r="I40" s="16"/>
      <c r="J40" s="16">
        <f t="shared" si="15"/>
        <v>0</v>
      </c>
      <c r="L40" s="16"/>
      <c r="M40" s="16">
        <f t="shared" si="16"/>
        <v>0</v>
      </c>
    </row>
    <row r="41" spans="1:13" x14ac:dyDescent="0.25">
      <c r="A41" s="22" t="s">
        <v>124</v>
      </c>
      <c r="B41" s="20" t="s">
        <v>148</v>
      </c>
      <c r="C41" s="20" t="s">
        <v>149</v>
      </c>
      <c r="D41" s="16"/>
      <c r="E41" s="16"/>
      <c r="F41" s="16">
        <f t="shared" si="13"/>
        <v>0</v>
      </c>
      <c r="G41" s="16"/>
      <c r="H41" s="16">
        <f t="shared" si="14"/>
        <v>0</v>
      </c>
      <c r="I41" s="16"/>
      <c r="J41" s="16">
        <f t="shared" si="15"/>
        <v>0</v>
      </c>
      <c r="L41" s="16"/>
      <c r="M41" s="16">
        <f t="shared" si="16"/>
        <v>0</v>
      </c>
    </row>
    <row r="42" spans="1:13" x14ac:dyDescent="0.25">
      <c r="A42" s="22">
        <v>55</v>
      </c>
      <c r="B42" s="20" t="s">
        <v>62</v>
      </c>
      <c r="C42" s="20" t="s">
        <v>63</v>
      </c>
      <c r="D42" s="16"/>
      <c r="E42" s="16"/>
      <c r="F42" s="16">
        <f t="shared" si="13"/>
        <v>0</v>
      </c>
      <c r="G42" s="16"/>
      <c r="H42" s="16">
        <f t="shared" si="14"/>
        <v>0</v>
      </c>
      <c r="I42" s="16"/>
      <c r="J42" s="16">
        <f t="shared" si="15"/>
        <v>0</v>
      </c>
      <c r="L42" s="16">
        <v>55</v>
      </c>
      <c r="M42" s="16">
        <f t="shared" si="16"/>
        <v>-55</v>
      </c>
    </row>
    <row r="43" spans="1:13" x14ac:dyDescent="0.25">
      <c r="A43" s="22" t="s">
        <v>124</v>
      </c>
      <c r="B43" s="20" t="s">
        <v>66</v>
      </c>
      <c r="C43" s="20" t="s">
        <v>67</v>
      </c>
      <c r="D43" s="16"/>
      <c r="E43" s="16"/>
      <c r="F43" s="16">
        <f t="shared" si="13"/>
        <v>0</v>
      </c>
      <c r="G43" s="16"/>
      <c r="H43" s="16">
        <f t="shared" si="14"/>
        <v>0</v>
      </c>
      <c r="I43" s="16"/>
      <c r="J43" s="16">
        <f t="shared" si="15"/>
        <v>0</v>
      </c>
      <c r="L43" s="16"/>
      <c r="M43" s="16">
        <f t="shared" si="16"/>
        <v>0</v>
      </c>
    </row>
    <row r="44" spans="1:13" x14ac:dyDescent="0.25">
      <c r="A44" s="22" t="s">
        <v>124</v>
      </c>
      <c r="B44" s="20" t="s">
        <v>72</v>
      </c>
      <c r="C44" s="20" t="s">
        <v>73</v>
      </c>
      <c r="D44" s="16"/>
      <c r="E44" s="16"/>
      <c r="F44" s="16">
        <f t="shared" si="13"/>
        <v>0</v>
      </c>
      <c r="G44" s="16"/>
      <c r="H44" s="16">
        <f t="shared" si="14"/>
        <v>0</v>
      </c>
      <c r="I44" s="16"/>
      <c r="J44" s="16">
        <f t="shared" si="15"/>
        <v>0</v>
      </c>
      <c r="L44" s="16"/>
      <c r="M44" s="16">
        <f t="shared" si="16"/>
        <v>0</v>
      </c>
    </row>
    <row r="45" spans="1:13" x14ac:dyDescent="0.25">
      <c r="A45" s="22" t="s">
        <v>124</v>
      </c>
      <c r="B45" s="20" t="s">
        <v>255</v>
      </c>
      <c r="C45" s="20" t="s">
        <v>200</v>
      </c>
      <c r="D45" s="16"/>
      <c r="E45" s="16"/>
      <c r="F45" s="16">
        <f t="shared" si="13"/>
        <v>0</v>
      </c>
      <c r="G45" s="16"/>
      <c r="H45" s="16">
        <f t="shared" si="14"/>
        <v>0</v>
      </c>
      <c r="I45" s="16"/>
      <c r="J45" s="16">
        <f t="shared" si="15"/>
        <v>0</v>
      </c>
      <c r="L45" s="16"/>
      <c r="M45" s="16">
        <f t="shared" si="16"/>
        <v>0</v>
      </c>
    </row>
    <row r="46" spans="1:13" x14ac:dyDescent="0.25">
      <c r="A46" s="22" t="s">
        <v>124</v>
      </c>
      <c r="B46" s="20" t="s">
        <v>82</v>
      </c>
      <c r="C46" s="20" t="s">
        <v>83</v>
      </c>
      <c r="D46" s="16">
        <v>22000</v>
      </c>
      <c r="E46" s="16">
        <v>4390</v>
      </c>
      <c r="F46" s="16">
        <f t="shared" si="13"/>
        <v>26390</v>
      </c>
      <c r="G46" s="16"/>
      <c r="H46" s="16">
        <f t="shared" si="14"/>
        <v>26390</v>
      </c>
      <c r="I46" s="16"/>
      <c r="J46" s="16">
        <f t="shared" si="15"/>
        <v>26390</v>
      </c>
      <c r="L46" s="16">
        <v>6078.68</v>
      </c>
      <c r="M46" s="16">
        <f t="shared" si="16"/>
        <v>20311.32</v>
      </c>
    </row>
    <row r="47" spans="1:13" x14ac:dyDescent="0.25">
      <c r="A47" s="22">
        <v>55</v>
      </c>
      <c r="B47" s="98">
        <v>38129</v>
      </c>
      <c r="C47" s="99" t="s">
        <v>262</v>
      </c>
      <c r="D47" s="16"/>
      <c r="E47" s="16">
        <v>1777</v>
      </c>
      <c r="F47" s="16">
        <f t="shared" si="13"/>
        <v>1777</v>
      </c>
      <c r="G47" s="16"/>
      <c r="H47" s="16">
        <f t="shared" si="14"/>
        <v>1777</v>
      </c>
      <c r="I47" s="16"/>
      <c r="J47" s="16">
        <f t="shared" si="15"/>
        <v>1777</v>
      </c>
      <c r="L47" s="16"/>
      <c r="M47" s="16">
        <f t="shared" si="16"/>
        <v>1777</v>
      </c>
    </row>
    <row r="48" spans="1:13" x14ac:dyDescent="0.25">
      <c r="A48" s="22" t="s">
        <v>124</v>
      </c>
      <c r="B48" s="20" t="s">
        <v>114</v>
      </c>
      <c r="C48" s="20" t="s">
        <v>115</v>
      </c>
      <c r="D48" s="16"/>
      <c r="E48" s="16"/>
      <c r="F48" s="16">
        <f t="shared" si="13"/>
        <v>0</v>
      </c>
      <c r="G48" s="16"/>
      <c r="H48" s="16">
        <f t="shared" si="14"/>
        <v>0</v>
      </c>
      <c r="I48" s="16"/>
      <c r="J48" s="16">
        <f t="shared" si="15"/>
        <v>0</v>
      </c>
      <c r="L48" s="16"/>
      <c r="M48" s="16">
        <f t="shared" si="16"/>
        <v>0</v>
      </c>
    </row>
    <row r="49" spans="1:13" x14ac:dyDescent="0.25">
      <c r="A49" s="22" t="s">
        <v>124</v>
      </c>
      <c r="B49" s="21">
        <v>42231</v>
      </c>
      <c r="C49" s="20" t="s">
        <v>218</v>
      </c>
      <c r="D49" s="16"/>
      <c r="E49" s="16"/>
      <c r="F49" s="16">
        <f t="shared" si="13"/>
        <v>0</v>
      </c>
      <c r="G49" s="16"/>
      <c r="H49" s="16">
        <f t="shared" si="14"/>
        <v>0</v>
      </c>
      <c r="I49" s="16"/>
      <c r="J49" s="16">
        <f t="shared" si="15"/>
        <v>0</v>
      </c>
      <c r="L49" s="16"/>
      <c r="M49" s="16">
        <f t="shared" si="16"/>
        <v>0</v>
      </c>
    </row>
    <row r="50" spans="1:13" x14ac:dyDescent="0.25">
      <c r="A50" s="22" t="s">
        <v>124</v>
      </c>
      <c r="B50" s="21" t="s">
        <v>296</v>
      </c>
      <c r="C50" s="20" t="s">
        <v>297</v>
      </c>
      <c r="D50" s="16"/>
      <c r="E50" s="16"/>
      <c r="F50" s="16">
        <f t="shared" si="13"/>
        <v>0</v>
      </c>
      <c r="G50" s="16"/>
      <c r="H50" s="16"/>
      <c r="I50" s="16"/>
      <c r="J50" s="16"/>
      <c r="L50" s="16">
        <v>1924.48</v>
      </c>
      <c r="M50" s="16">
        <f t="shared" si="16"/>
        <v>-1924.48</v>
      </c>
    </row>
    <row r="51" spans="1:13" x14ac:dyDescent="0.25">
      <c r="A51" s="22" t="s">
        <v>124</v>
      </c>
      <c r="B51" s="21" t="s">
        <v>272</v>
      </c>
      <c r="C51" s="20" t="s">
        <v>273</v>
      </c>
      <c r="D51" s="16"/>
      <c r="E51" s="16"/>
      <c r="F51" s="16">
        <f t="shared" si="13"/>
        <v>0</v>
      </c>
      <c r="G51" s="16"/>
      <c r="H51" s="16">
        <f t="shared" si="14"/>
        <v>0</v>
      </c>
      <c r="I51" s="16"/>
      <c r="J51" s="16">
        <f t="shared" si="15"/>
        <v>0</v>
      </c>
      <c r="L51" s="16"/>
      <c r="M51" s="16">
        <f t="shared" si="16"/>
        <v>0</v>
      </c>
    </row>
    <row r="52" spans="1:13" x14ac:dyDescent="0.25">
      <c r="A52" s="22" t="s">
        <v>124</v>
      </c>
      <c r="B52" s="20" t="s">
        <v>165</v>
      </c>
      <c r="C52" s="20" t="s">
        <v>166</v>
      </c>
      <c r="D52" s="16">
        <v>3710</v>
      </c>
      <c r="E52" s="16"/>
      <c r="F52" s="16">
        <f t="shared" si="13"/>
        <v>3710</v>
      </c>
      <c r="G52" s="16"/>
      <c r="H52" s="16">
        <f t="shared" si="14"/>
        <v>3710</v>
      </c>
      <c r="I52" s="16"/>
      <c r="J52" s="16">
        <f t="shared" si="15"/>
        <v>3710</v>
      </c>
      <c r="L52" s="16"/>
      <c r="M52" s="16">
        <f t="shared" si="16"/>
        <v>3710</v>
      </c>
    </row>
    <row r="53" spans="1:13" x14ac:dyDescent="0.25">
      <c r="A53" s="22">
        <v>55</v>
      </c>
      <c r="B53" s="21">
        <v>42231</v>
      </c>
      <c r="C53" s="20" t="s">
        <v>218</v>
      </c>
      <c r="D53" s="16"/>
      <c r="E53" s="16"/>
      <c r="F53" s="16">
        <f t="shared" si="13"/>
        <v>0</v>
      </c>
      <c r="G53" s="16"/>
      <c r="H53" s="16"/>
      <c r="I53" s="16"/>
      <c r="J53" s="16"/>
      <c r="L53" s="16"/>
      <c r="M53" s="16">
        <f t="shared" si="16"/>
        <v>0</v>
      </c>
    </row>
    <row r="54" spans="1:13" x14ac:dyDescent="0.25">
      <c r="A54" s="22">
        <v>55</v>
      </c>
      <c r="B54" s="20" t="s">
        <v>116</v>
      </c>
      <c r="C54" s="20" t="s">
        <v>117</v>
      </c>
      <c r="D54" s="16">
        <v>800</v>
      </c>
      <c r="E54" s="16"/>
      <c r="F54" s="16">
        <f t="shared" si="13"/>
        <v>800</v>
      </c>
      <c r="G54" s="16"/>
      <c r="H54" s="16">
        <f t="shared" si="14"/>
        <v>800</v>
      </c>
      <c r="I54" s="16"/>
      <c r="J54" s="16">
        <f t="shared" si="15"/>
        <v>800</v>
      </c>
      <c r="L54" s="16">
        <v>87.81</v>
      </c>
      <c r="M54" s="16">
        <f t="shared" si="16"/>
        <v>712.19</v>
      </c>
    </row>
    <row r="55" spans="1:13" x14ac:dyDescent="0.25">
      <c r="A55" s="23">
        <v>29</v>
      </c>
      <c r="B55" s="24"/>
      <c r="C55" s="24" t="s">
        <v>188</v>
      </c>
      <c r="D55" s="31">
        <f t="shared" ref="D55:F55" si="17">SUM(D56:D73)</f>
        <v>0</v>
      </c>
      <c r="E55" s="31">
        <f t="shared" si="17"/>
        <v>15145</v>
      </c>
      <c r="F55" s="31">
        <f t="shared" si="17"/>
        <v>15145</v>
      </c>
      <c r="G55" s="31">
        <f t="shared" ref="G55:J55" si="18">SUM(G57:G72)</f>
        <v>0</v>
      </c>
      <c r="H55" s="31">
        <f t="shared" si="18"/>
        <v>2254</v>
      </c>
      <c r="I55" s="31">
        <f t="shared" si="18"/>
        <v>0</v>
      </c>
      <c r="J55" s="31">
        <f t="shared" si="18"/>
        <v>2254</v>
      </c>
      <c r="L55" s="31">
        <f>SUM(L56:L73)</f>
        <v>5576.0700000000006</v>
      </c>
      <c r="M55" s="31">
        <f>SUM(M56:M72)</f>
        <v>9568.09</v>
      </c>
    </row>
    <row r="56" spans="1:13" x14ac:dyDescent="0.25">
      <c r="A56" s="22">
        <v>29</v>
      </c>
      <c r="B56" s="51" t="s">
        <v>86</v>
      </c>
      <c r="C56" s="51" t="s">
        <v>87</v>
      </c>
      <c r="D56" s="16"/>
      <c r="E56" s="16">
        <v>12625</v>
      </c>
      <c r="F56" s="16">
        <f t="shared" ref="F56:F73" si="19">+D56+E56</f>
        <v>12625</v>
      </c>
      <c r="G56" s="16"/>
      <c r="H56" s="16"/>
      <c r="I56" s="16"/>
      <c r="J56" s="16"/>
      <c r="L56" s="16">
        <v>4545.3900000000003</v>
      </c>
      <c r="M56" s="16">
        <f t="shared" ref="M56:M73" si="20">+F56-L56</f>
        <v>8079.61</v>
      </c>
    </row>
    <row r="57" spans="1:13" x14ac:dyDescent="0.25">
      <c r="A57" s="22">
        <v>29</v>
      </c>
      <c r="B57" s="51" t="s">
        <v>96</v>
      </c>
      <c r="C57" s="51" t="s">
        <v>212</v>
      </c>
      <c r="D57" s="16"/>
      <c r="E57" s="16"/>
      <c r="F57" s="16">
        <f t="shared" si="19"/>
        <v>0</v>
      </c>
      <c r="G57" s="16"/>
      <c r="H57" s="16">
        <f t="shared" ref="H57:H72" si="21">+F57+G57</f>
        <v>0</v>
      </c>
      <c r="I57" s="16"/>
      <c r="J57" s="16">
        <f t="shared" ref="J57:J72" si="22">+H57+I57</f>
        <v>0</v>
      </c>
      <c r="L57" s="16">
        <v>750</v>
      </c>
      <c r="M57" s="16">
        <f t="shared" si="20"/>
        <v>-750</v>
      </c>
    </row>
    <row r="58" spans="1:13" x14ac:dyDescent="0.25">
      <c r="A58" s="22">
        <v>29</v>
      </c>
      <c r="B58" s="51" t="s">
        <v>152</v>
      </c>
      <c r="C58" s="51" t="s">
        <v>254</v>
      </c>
      <c r="D58" s="16"/>
      <c r="E58" s="16"/>
      <c r="F58" s="16">
        <f t="shared" si="19"/>
        <v>0</v>
      </c>
      <c r="G58" s="16"/>
      <c r="H58" s="16">
        <f t="shared" si="21"/>
        <v>0</v>
      </c>
      <c r="I58" s="16"/>
      <c r="J58" s="16">
        <f t="shared" si="22"/>
        <v>0</v>
      </c>
      <c r="L58" s="16"/>
      <c r="M58" s="16">
        <f t="shared" si="20"/>
        <v>0</v>
      </c>
    </row>
    <row r="59" spans="1:13" x14ac:dyDescent="0.25">
      <c r="A59" s="22">
        <v>29</v>
      </c>
      <c r="B59" s="51" t="s">
        <v>8</v>
      </c>
      <c r="C59" s="51" t="s">
        <v>9</v>
      </c>
      <c r="D59" s="16"/>
      <c r="E59" s="16">
        <v>150</v>
      </c>
      <c r="F59" s="16">
        <f t="shared" si="19"/>
        <v>150</v>
      </c>
      <c r="G59" s="16"/>
      <c r="H59" s="16">
        <f t="shared" si="21"/>
        <v>150</v>
      </c>
      <c r="I59" s="16"/>
      <c r="J59" s="16">
        <f t="shared" si="22"/>
        <v>150</v>
      </c>
      <c r="L59" s="16"/>
      <c r="M59" s="16">
        <f t="shared" si="20"/>
        <v>150</v>
      </c>
    </row>
    <row r="60" spans="1:13" x14ac:dyDescent="0.25">
      <c r="A60" s="22">
        <v>29</v>
      </c>
      <c r="B60" s="51" t="s">
        <v>10</v>
      </c>
      <c r="C60" s="51" t="s">
        <v>213</v>
      </c>
      <c r="D60" s="16"/>
      <c r="E60" s="16"/>
      <c r="F60" s="16">
        <f t="shared" si="19"/>
        <v>0</v>
      </c>
      <c r="G60" s="16"/>
      <c r="H60" s="16">
        <f t="shared" si="21"/>
        <v>0</v>
      </c>
      <c r="I60" s="16"/>
      <c r="J60" s="16">
        <f t="shared" si="22"/>
        <v>0</v>
      </c>
      <c r="L60" s="16"/>
      <c r="M60" s="16">
        <f t="shared" si="20"/>
        <v>0</v>
      </c>
    </row>
    <row r="61" spans="1:13" x14ac:dyDescent="0.25">
      <c r="A61" s="22">
        <v>29</v>
      </c>
      <c r="B61" s="51" t="s">
        <v>12</v>
      </c>
      <c r="C61" s="51" t="s">
        <v>214</v>
      </c>
      <c r="D61" s="16"/>
      <c r="E61" s="16"/>
      <c r="F61" s="16">
        <f t="shared" si="19"/>
        <v>0</v>
      </c>
      <c r="G61" s="16"/>
      <c r="H61" s="16">
        <f t="shared" si="21"/>
        <v>0</v>
      </c>
      <c r="I61" s="16"/>
      <c r="J61" s="16">
        <f t="shared" si="22"/>
        <v>0</v>
      </c>
      <c r="L61" s="16"/>
      <c r="M61" s="16">
        <f t="shared" si="20"/>
        <v>0</v>
      </c>
    </row>
    <row r="62" spans="1:13" x14ac:dyDescent="0.25">
      <c r="A62" s="22">
        <v>29</v>
      </c>
      <c r="B62" s="51" t="s">
        <v>98</v>
      </c>
      <c r="C62" s="51" t="s">
        <v>99</v>
      </c>
      <c r="D62" s="16"/>
      <c r="E62" s="16">
        <v>213</v>
      </c>
      <c r="F62" s="16">
        <f t="shared" si="19"/>
        <v>213</v>
      </c>
      <c r="G62" s="16"/>
      <c r="H62" s="16"/>
      <c r="I62" s="16"/>
      <c r="J62" s="16"/>
      <c r="L62" s="16">
        <v>159.27000000000001</v>
      </c>
      <c r="M62" s="16">
        <f t="shared" si="20"/>
        <v>53.72999999999999</v>
      </c>
    </row>
    <row r="63" spans="1:13" x14ac:dyDescent="0.25">
      <c r="A63" s="22">
        <v>29</v>
      </c>
      <c r="B63" s="51" t="s">
        <v>14</v>
      </c>
      <c r="C63" s="51" t="s">
        <v>15</v>
      </c>
      <c r="D63" s="16"/>
      <c r="E63" s="16"/>
      <c r="F63" s="16">
        <f t="shared" si="19"/>
        <v>0</v>
      </c>
      <c r="G63" s="16"/>
      <c r="H63" s="16">
        <f t="shared" si="21"/>
        <v>0</v>
      </c>
      <c r="I63" s="16"/>
      <c r="J63" s="16">
        <f t="shared" si="22"/>
        <v>0</v>
      </c>
      <c r="L63" s="16"/>
      <c r="M63" s="16">
        <f t="shared" si="20"/>
        <v>0</v>
      </c>
    </row>
    <row r="64" spans="1:13" x14ac:dyDescent="0.25">
      <c r="A64" s="22">
        <v>29</v>
      </c>
      <c r="B64" s="51" t="s">
        <v>16</v>
      </c>
      <c r="C64" s="51" t="s">
        <v>17</v>
      </c>
      <c r="D64" s="16"/>
      <c r="E64" s="16">
        <v>1384</v>
      </c>
      <c r="F64" s="16">
        <f t="shared" si="19"/>
        <v>1384</v>
      </c>
      <c r="G64" s="16"/>
      <c r="H64" s="16">
        <f t="shared" si="21"/>
        <v>1384</v>
      </c>
      <c r="I64" s="16"/>
      <c r="J64" s="16">
        <f t="shared" si="22"/>
        <v>1384</v>
      </c>
      <c r="L64" s="16">
        <v>69.25</v>
      </c>
      <c r="M64" s="16">
        <f t="shared" si="20"/>
        <v>1314.75</v>
      </c>
    </row>
    <row r="65" spans="1:13" x14ac:dyDescent="0.25">
      <c r="A65" s="22">
        <v>29</v>
      </c>
      <c r="B65" s="51" t="s">
        <v>24</v>
      </c>
      <c r="C65" s="51" t="s">
        <v>25</v>
      </c>
      <c r="D65" s="16"/>
      <c r="E65" s="16">
        <v>720</v>
      </c>
      <c r="F65" s="16">
        <f t="shared" si="19"/>
        <v>720</v>
      </c>
      <c r="G65" s="16"/>
      <c r="H65" s="16">
        <f t="shared" si="21"/>
        <v>720</v>
      </c>
      <c r="I65" s="16"/>
      <c r="J65" s="16">
        <f t="shared" si="22"/>
        <v>720</v>
      </c>
      <c r="L65" s="16"/>
      <c r="M65" s="16">
        <f t="shared" si="20"/>
        <v>720</v>
      </c>
    </row>
    <row r="66" spans="1:13" x14ac:dyDescent="0.25">
      <c r="A66" s="22">
        <v>29</v>
      </c>
      <c r="B66" s="51" t="s">
        <v>108</v>
      </c>
      <c r="C66" s="51" t="s">
        <v>219</v>
      </c>
      <c r="D66" s="16"/>
      <c r="E66" s="16"/>
      <c r="F66" s="16">
        <f t="shared" si="19"/>
        <v>0</v>
      </c>
      <c r="G66" s="16"/>
      <c r="H66" s="16">
        <f t="shared" si="21"/>
        <v>0</v>
      </c>
      <c r="I66" s="16"/>
      <c r="J66" s="16">
        <f t="shared" si="22"/>
        <v>0</v>
      </c>
      <c r="L66" s="16"/>
      <c r="M66" s="16">
        <f t="shared" si="20"/>
        <v>0</v>
      </c>
    </row>
    <row r="67" spans="1:13" x14ac:dyDescent="0.25">
      <c r="A67" s="22">
        <v>29</v>
      </c>
      <c r="B67" s="51" t="s">
        <v>26</v>
      </c>
      <c r="C67" s="51" t="s">
        <v>27</v>
      </c>
      <c r="D67" s="16"/>
      <c r="E67" s="16"/>
      <c r="F67" s="16">
        <f t="shared" si="19"/>
        <v>0</v>
      </c>
      <c r="G67" s="16"/>
      <c r="H67" s="16">
        <f t="shared" si="21"/>
        <v>0</v>
      </c>
      <c r="I67" s="16"/>
      <c r="J67" s="16">
        <f t="shared" si="22"/>
        <v>0</v>
      </c>
      <c r="L67" s="16"/>
      <c r="M67" s="16">
        <f t="shared" si="20"/>
        <v>0</v>
      </c>
    </row>
    <row r="68" spans="1:13" x14ac:dyDescent="0.25">
      <c r="A68" s="22">
        <v>29</v>
      </c>
      <c r="B68" s="51" t="s">
        <v>34</v>
      </c>
      <c r="C68" s="51" t="s">
        <v>35</v>
      </c>
      <c r="D68" s="16"/>
      <c r="E68" s="16"/>
      <c r="F68" s="16">
        <f t="shared" si="19"/>
        <v>0</v>
      </c>
      <c r="G68" s="16"/>
      <c r="H68" s="16">
        <f t="shared" si="21"/>
        <v>0</v>
      </c>
      <c r="I68" s="16"/>
      <c r="J68" s="16">
        <f t="shared" si="22"/>
        <v>0</v>
      </c>
      <c r="L68" s="16"/>
      <c r="M68" s="16">
        <f t="shared" si="20"/>
        <v>0</v>
      </c>
    </row>
    <row r="69" spans="1:13" x14ac:dyDescent="0.25">
      <c r="A69" s="22">
        <v>29</v>
      </c>
      <c r="B69" s="51" t="s">
        <v>215</v>
      </c>
      <c r="C69" s="51" t="s">
        <v>216</v>
      </c>
      <c r="D69" s="16"/>
      <c r="E69" s="16"/>
      <c r="F69" s="16">
        <f t="shared" si="19"/>
        <v>0</v>
      </c>
      <c r="G69" s="16"/>
      <c r="H69" s="16">
        <f t="shared" si="21"/>
        <v>0</v>
      </c>
      <c r="I69" s="16"/>
      <c r="J69" s="16">
        <f t="shared" si="22"/>
        <v>0</v>
      </c>
      <c r="L69" s="16"/>
      <c r="M69" s="16">
        <f t="shared" si="20"/>
        <v>0</v>
      </c>
    </row>
    <row r="70" spans="1:13" x14ac:dyDescent="0.25">
      <c r="A70" s="158">
        <v>29</v>
      </c>
      <c r="B70" s="51" t="s">
        <v>54</v>
      </c>
      <c r="C70" s="159" t="s">
        <v>55</v>
      </c>
      <c r="D70" s="16"/>
      <c r="E70" s="16"/>
      <c r="F70" s="16">
        <f t="shared" si="19"/>
        <v>0</v>
      </c>
      <c r="G70" s="16"/>
      <c r="H70" s="16">
        <f t="shared" si="21"/>
        <v>0</v>
      </c>
      <c r="I70" s="16"/>
      <c r="J70" s="16">
        <f t="shared" si="22"/>
        <v>0</v>
      </c>
      <c r="L70" s="16"/>
      <c r="M70" s="16">
        <f t="shared" si="20"/>
        <v>0</v>
      </c>
    </row>
    <row r="71" spans="1:13" x14ac:dyDescent="0.25">
      <c r="A71" s="158">
        <v>29</v>
      </c>
      <c r="B71" s="51" t="s">
        <v>148</v>
      </c>
      <c r="C71" s="159" t="s">
        <v>220</v>
      </c>
      <c r="D71" s="16"/>
      <c r="E71" s="16"/>
      <c r="F71" s="16">
        <f t="shared" si="19"/>
        <v>0</v>
      </c>
      <c r="G71" s="16"/>
      <c r="H71" s="16">
        <f t="shared" si="21"/>
        <v>0</v>
      </c>
      <c r="I71" s="16"/>
      <c r="J71" s="16">
        <f t="shared" si="22"/>
        <v>0</v>
      </c>
      <c r="L71" s="16"/>
      <c r="M71" s="16">
        <f t="shared" si="20"/>
        <v>0</v>
      </c>
    </row>
    <row r="72" spans="1:13" x14ac:dyDescent="0.25">
      <c r="A72" s="178">
        <v>29</v>
      </c>
      <c r="B72" s="179" t="s">
        <v>62</v>
      </c>
      <c r="C72" s="180" t="s">
        <v>63</v>
      </c>
      <c r="D72" s="127"/>
      <c r="E72" s="127"/>
      <c r="F72" s="127">
        <f t="shared" si="19"/>
        <v>0</v>
      </c>
      <c r="G72" s="16"/>
      <c r="H72" s="16">
        <f t="shared" si="21"/>
        <v>0</v>
      </c>
      <c r="I72" s="16"/>
      <c r="J72" s="16">
        <f t="shared" si="22"/>
        <v>0</v>
      </c>
      <c r="L72" s="127"/>
      <c r="M72" s="127">
        <f t="shared" si="20"/>
        <v>0</v>
      </c>
    </row>
    <row r="73" spans="1:13" x14ac:dyDescent="0.25">
      <c r="A73" s="178">
        <v>29</v>
      </c>
      <c r="B73" s="206" t="s">
        <v>116</v>
      </c>
      <c r="C73" s="207" t="s">
        <v>117</v>
      </c>
      <c r="D73" s="208"/>
      <c r="E73" s="208">
        <v>53</v>
      </c>
      <c r="F73" s="127">
        <f t="shared" si="19"/>
        <v>53</v>
      </c>
      <c r="G73" s="16"/>
      <c r="H73" s="16"/>
      <c r="I73" s="16"/>
      <c r="J73" s="16"/>
      <c r="L73" s="208">
        <v>52.16</v>
      </c>
      <c r="M73" s="127">
        <f t="shared" si="20"/>
        <v>0.84000000000000341</v>
      </c>
    </row>
    <row r="74" spans="1:13" s="3" customFormat="1" x14ac:dyDescent="0.25">
      <c r="A74" s="130"/>
      <c r="B74" s="129">
        <v>1805509</v>
      </c>
      <c r="C74" s="133" t="s">
        <v>263</v>
      </c>
      <c r="D74" s="123">
        <f>+D75</f>
        <v>740</v>
      </c>
      <c r="E74" s="123">
        <f>+E75</f>
        <v>630</v>
      </c>
      <c r="F74" s="123">
        <f>+F75</f>
        <v>1370</v>
      </c>
      <c r="G74" s="19">
        <f t="shared" ref="G74:J74" si="23">SUM(G76:G78)</f>
        <v>0</v>
      </c>
      <c r="H74" s="19">
        <f t="shared" si="23"/>
        <v>840</v>
      </c>
      <c r="I74" s="19">
        <f t="shared" si="23"/>
        <v>0</v>
      </c>
      <c r="J74" s="19">
        <f t="shared" si="23"/>
        <v>840</v>
      </c>
      <c r="L74" s="123">
        <f>+L75</f>
        <v>1369.08</v>
      </c>
      <c r="M74" s="123">
        <f>+M75</f>
        <v>0.92000000000001592</v>
      </c>
    </row>
    <row r="75" spans="1:13" s="8" customFormat="1" x14ac:dyDescent="0.25">
      <c r="A75" s="131" t="s">
        <v>124</v>
      </c>
      <c r="B75" s="136"/>
      <c r="C75" s="181" t="s">
        <v>156</v>
      </c>
      <c r="D75" s="151">
        <f>SUM(D76:D80)</f>
        <v>740</v>
      </c>
      <c r="E75" s="151">
        <f t="shared" ref="E75:F75" si="24">SUM(E76:E80)</f>
        <v>630</v>
      </c>
      <c r="F75" s="151">
        <f t="shared" si="24"/>
        <v>1370</v>
      </c>
      <c r="G75" s="102">
        <f t="shared" ref="G75:J75" si="25">SUM(G76:G78)</f>
        <v>0</v>
      </c>
      <c r="H75" s="102">
        <f t="shared" si="25"/>
        <v>840</v>
      </c>
      <c r="I75" s="102">
        <f t="shared" si="25"/>
        <v>0</v>
      </c>
      <c r="J75" s="102">
        <f t="shared" si="25"/>
        <v>840</v>
      </c>
      <c r="L75" s="151">
        <f t="shared" ref="L75" si="26">SUM(L76:L80)</f>
        <v>1369.08</v>
      </c>
      <c r="M75" s="151">
        <f t="shared" ref="M75" si="27">SUM(M76:M80)</f>
        <v>0.92000000000001592</v>
      </c>
    </row>
    <row r="76" spans="1:13" customFormat="1" x14ac:dyDescent="0.25">
      <c r="A76" s="115" t="s">
        <v>124</v>
      </c>
      <c r="B76" s="20" t="s">
        <v>108</v>
      </c>
      <c r="C76" s="160" t="s">
        <v>219</v>
      </c>
      <c r="D76" s="104">
        <v>150</v>
      </c>
      <c r="E76" s="104">
        <v>4</v>
      </c>
      <c r="F76" s="104">
        <f t="shared" ref="F76:F80" si="28">+D76+E76</f>
        <v>154</v>
      </c>
      <c r="G76" s="104"/>
      <c r="H76" s="104">
        <f t="shared" ref="H76:H80" si="29">+F76+G76</f>
        <v>154</v>
      </c>
      <c r="I76" s="104"/>
      <c r="J76" s="104">
        <f t="shared" ref="J76:J80" si="30">+H76+I76</f>
        <v>154</v>
      </c>
      <c r="L76" s="140">
        <v>153.18</v>
      </c>
      <c r="M76" s="104">
        <f>+F76-L76</f>
        <v>0.81999999999999318</v>
      </c>
    </row>
    <row r="77" spans="1:13" customFormat="1" x14ac:dyDescent="0.25">
      <c r="A77" s="115" t="s">
        <v>124</v>
      </c>
      <c r="B77" s="20" t="s">
        <v>42</v>
      </c>
      <c r="C77" s="160" t="s">
        <v>43</v>
      </c>
      <c r="D77" s="104">
        <v>250</v>
      </c>
      <c r="E77" s="104">
        <v>358</v>
      </c>
      <c r="F77" s="104">
        <f t="shared" si="28"/>
        <v>608</v>
      </c>
      <c r="G77" s="104"/>
      <c r="H77" s="104">
        <f t="shared" si="29"/>
        <v>608</v>
      </c>
      <c r="I77" s="104"/>
      <c r="J77" s="104">
        <f t="shared" si="30"/>
        <v>608</v>
      </c>
      <c r="L77" s="140">
        <v>608</v>
      </c>
      <c r="M77" s="104">
        <f t="shared" ref="M77:M80" si="31">+F77-L77</f>
        <v>0</v>
      </c>
    </row>
    <row r="78" spans="1:13" customFormat="1" x14ac:dyDescent="0.25">
      <c r="A78" s="115" t="s">
        <v>124</v>
      </c>
      <c r="B78" s="20" t="s">
        <v>148</v>
      </c>
      <c r="C78" s="160" t="s">
        <v>220</v>
      </c>
      <c r="D78" s="104">
        <v>0</v>
      </c>
      <c r="E78" s="104">
        <v>78</v>
      </c>
      <c r="F78" s="104">
        <f t="shared" si="28"/>
        <v>78</v>
      </c>
      <c r="G78" s="104"/>
      <c r="H78" s="104">
        <f t="shared" si="29"/>
        <v>78</v>
      </c>
      <c r="I78" s="104"/>
      <c r="J78" s="104">
        <f t="shared" si="30"/>
        <v>78</v>
      </c>
      <c r="L78" s="140">
        <v>78</v>
      </c>
      <c r="M78" s="104">
        <f t="shared" si="31"/>
        <v>0</v>
      </c>
    </row>
    <row r="79" spans="1:13" customFormat="1" x14ac:dyDescent="0.25">
      <c r="A79" s="115" t="s">
        <v>124</v>
      </c>
      <c r="B79" s="20" t="s">
        <v>62</v>
      </c>
      <c r="C79" s="160" t="s">
        <v>63</v>
      </c>
      <c r="D79" s="104">
        <v>0</v>
      </c>
      <c r="E79" s="104">
        <v>530</v>
      </c>
      <c r="F79" s="104">
        <f t="shared" si="28"/>
        <v>530</v>
      </c>
      <c r="G79" s="104"/>
      <c r="H79" s="104">
        <f t="shared" si="29"/>
        <v>530</v>
      </c>
      <c r="I79" s="104"/>
      <c r="J79" s="104">
        <f t="shared" si="30"/>
        <v>530</v>
      </c>
      <c r="L79" s="140">
        <v>529.9</v>
      </c>
      <c r="M79" s="104">
        <f t="shared" si="31"/>
        <v>0.10000000000002274</v>
      </c>
    </row>
    <row r="80" spans="1:13" customFormat="1" x14ac:dyDescent="0.25">
      <c r="A80" s="182" t="s">
        <v>124</v>
      </c>
      <c r="B80" s="125" t="s">
        <v>264</v>
      </c>
      <c r="C80" s="183" t="s">
        <v>247</v>
      </c>
      <c r="D80" s="184">
        <v>340</v>
      </c>
      <c r="E80" s="184">
        <v>-340</v>
      </c>
      <c r="F80" s="184">
        <f t="shared" si="28"/>
        <v>0</v>
      </c>
      <c r="G80" s="104"/>
      <c r="H80" s="104">
        <f t="shared" si="29"/>
        <v>0</v>
      </c>
      <c r="I80" s="104"/>
      <c r="J80" s="104">
        <f t="shared" si="30"/>
        <v>0</v>
      </c>
      <c r="L80" s="187">
        <v>0</v>
      </c>
      <c r="M80" s="184">
        <f t="shared" si="31"/>
        <v>0</v>
      </c>
    </row>
    <row r="81" spans="1:13" s="3" customFormat="1" x14ac:dyDescent="0.25">
      <c r="A81" s="130"/>
      <c r="B81" s="122" t="s">
        <v>84</v>
      </c>
      <c r="C81" s="133" t="s">
        <v>85</v>
      </c>
      <c r="D81" s="123">
        <f t="shared" ref="D81:F81" si="32">+D82+D114</f>
        <v>75000</v>
      </c>
      <c r="E81" s="123">
        <f t="shared" si="32"/>
        <v>1827</v>
      </c>
      <c r="F81" s="123">
        <f t="shared" si="32"/>
        <v>76827</v>
      </c>
      <c r="G81" s="19">
        <f t="shared" ref="G81:J81" si="33">+G82+G114</f>
        <v>0</v>
      </c>
      <c r="H81" s="19">
        <f t="shared" si="33"/>
        <v>76827</v>
      </c>
      <c r="I81" s="19">
        <f t="shared" si="33"/>
        <v>0</v>
      </c>
      <c r="J81" s="19">
        <f t="shared" si="33"/>
        <v>76827</v>
      </c>
      <c r="L81" s="123">
        <f t="shared" ref="L81:M81" si="34">+L82+L114</f>
        <v>18718.739999999998</v>
      </c>
      <c r="M81" s="123">
        <f t="shared" si="34"/>
        <v>58108.259999999995</v>
      </c>
    </row>
    <row r="82" spans="1:13" s="3" customFormat="1" x14ac:dyDescent="0.25">
      <c r="A82" s="185" t="s">
        <v>124</v>
      </c>
      <c r="B82" s="176"/>
      <c r="C82" s="186" t="s">
        <v>156</v>
      </c>
      <c r="D82" s="177">
        <f t="shared" ref="D82:F82" si="35">SUM(D83:D113)</f>
        <v>75000</v>
      </c>
      <c r="E82" s="177">
        <f t="shared" si="35"/>
        <v>0</v>
      </c>
      <c r="F82" s="177">
        <f t="shared" si="35"/>
        <v>75000</v>
      </c>
      <c r="G82" s="93">
        <f t="shared" ref="G82:J82" si="36">SUM(G83:G113)</f>
        <v>0</v>
      </c>
      <c r="H82" s="93">
        <f t="shared" si="36"/>
        <v>75000</v>
      </c>
      <c r="I82" s="93">
        <f t="shared" si="36"/>
        <v>0</v>
      </c>
      <c r="J82" s="93">
        <f t="shared" si="36"/>
        <v>75000</v>
      </c>
      <c r="L82" s="177">
        <f t="shared" ref="L82:M82" si="37">SUM(L83:L113)</f>
        <v>17848.739999999998</v>
      </c>
      <c r="M82" s="177">
        <f t="shared" si="37"/>
        <v>57151.259999999995</v>
      </c>
    </row>
    <row r="83" spans="1:13" s="5" customFormat="1" x14ac:dyDescent="0.25">
      <c r="A83" s="158">
        <v>55</v>
      </c>
      <c r="B83" s="21" t="s">
        <v>86</v>
      </c>
      <c r="C83" s="161" t="s">
        <v>87</v>
      </c>
      <c r="D83" s="16"/>
      <c r="E83" s="16"/>
      <c r="F83" s="16">
        <f t="shared" ref="F83:F113" si="38">+D83+E83</f>
        <v>0</v>
      </c>
      <c r="G83" s="16"/>
      <c r="H83" s="16">
        <f t="shared" ref="H83:H113" si="39">+F83+G83</f>
        <v>0</v>
      </c>
      <c r="I83" s="16"/>
      <c r="J83" s="16">
        <f t="shared" ref="J83:J113" si="40">+H83+I83</f>
        <v>0</v>
      </c>
      <c r="L83" s="16"/>
      <c r="M83" s="16">
        <f t="shared" ref="M83:M113" si="41">+F83-L83</f>
        <v>0</v>
      </c>
    </row>
    <row r="84" spans="1:13" s="5" customFormat="1" x14ac:dyDescent="0.25">
      <c r="A84" s="158">
        <v>55</v>
      </c>
      <c r="B84" s="21" t="s">
        <v>10</v>
      </c>
      <c r="C84" s="161" t="s">
        <v>213</v>
      </c>
      <c r="D84" s="16"/>
      <c r="E84" s="16"/>
      <c r="F84" s="16">
        <f t="shared" si="38"/>
        <v>0</v>
      </c>
      <c r="G84" s="16"/>
      <c r="H84" s="16">
        <f t="shared" si="39"/>
        <v>0</v>
      </c>
      <c r="I84" s="16"/>
      <c r="J84" s="16">
        <f t="shared" si="40"/>
        <v>0</v>
      </c>
      <c r="L84" s="16"/>
      <c r="M84" s="16">
        <f t="shared" si="41"/>
        <v>0</v>
      </c>
    </row>
    <row r="85" spans="1:13" x14ac:dyDescent="0.25">
      <c r="A85" s="158">
        <v>55</v>
      </c>
      <c r="B85" s="21" t="s">
        <v>12</v>
      </c>
      <c r="C85" s="161" t="s">
        <v>214</v>
      </c>
      <c r="D85" s="16"/>
      <c r="E85" s="16"/>
      <c r="F85" s="16">
        <f t="shared" si="38"/>
        <v>0</v>
      </c>
      <c r="G85" s="16"/>
      <c r="H85" s="16">
        <f t="shared" si="39"/>
        <v>0</v>
      </c>
      <c r="I85" s="16"/>
      <c r="J85" s="16">
        <f t="shared" si="40"/>
        <v>0</v>
      </c>
      <c r="L85" s="16"/>
      <c r="M85" s="16">
        <f t="shared" si="41"/>
        <v>0</v>
      </c>
    </row>
    <row r="86" spans="1:13" x14ac:dyDescent="0.25">
      <c r="A86" s="158">
        <v>55</v>
      </c>
      <c r="B86" s="21">
        <v>32211</v>
      </c>
      <c r="C86" s="161" t="s">
        <v>17</v>
      </c>
      <c r="D86" s="16">
        <v>1000</v>
      </c>
      <c r="E86" s="16"/>
      <c r="F86" s="16">
        <f t="shared" si="38"/>
        <v>1000</v>
      </c>
      <c r="G86" s="16"/>
      <c r="H86" s="16">
        <f t="shared" si="39"/>
        <v>1000</v>
      </c>
      <c r="I86" s="16"/>
      <c r="J86" s="16">
        <f t="shared" si="40"/>
        <v>1000</v>
      </c>
      <c r="L86" s="16"/>
      <c r="M86" s="16">
        <f t="shared" si="41"/>
        <v>1000</v>
      </c>
    </row>
    <row r="87" spans="1:13" x14ac:dyDescent="0.25">
      <c r="A87" s="22">
        <v>55</v>
      </c>
      <c r="B87" s="21">
        <v>32212</v>
      </c>
      <c r="C87" s="20" t="s">
        <v>19</v>
      </c>
      <c r="D87" s="16"/>
      <c r="E87" s="16"/>
      <c r="F87" s="16">
        <f t="shared" si="38"/>
        <v>0</v>
      </c>
      <c r="G87" s="16"/>
      <c r="H87" s="16">
        <f t="shared" si="39"/>
        <v>0</v>
      </c>
      <c r="I87" s="16"/>
      <c r="J87" s="16">
        <f t="shared" si="40"/>
        <v>0</v>
      </c>
      <c r="L87" s="16"/>
      <c r="M87" s="16">
        <f t="shared" si="41"/>
        <v>0</v>
      </c>
    </row>
    <row r="88" spans="1:13" x14ac:dyDescent="0.25">
      <c r="A88" s="22" t="s">
        <v>124</v>
      </c>
      <c r="B88" s="20" t="s">
        <v>20</v>
      </c>
      <c r="C88" s="20" t="s">
        <v>21</v>
      </c>
      <c r="D88" s="16">
        <v>3000</v>
      </c>
      <c r="E88" s="16"/>
      <c r="F88" s="16">
        <f t="shared" si="38"/>
        <v>3000</v>
      </c>
      <c r="G88" s="16"/>
      <c r="H88" s="16">
        <f t="shared" si="39"/>
        <v>3000</v>
      </c>
      <c r="I88" s="16"/>
      <c r="J88" s="16">
        <f t="shared" si="40"/>
        <v>3000</v>
      </c>
      <c r="L88" s="16">
        <v>1263.31</v>
      </c>
      <c r="M88" s="16">
        <f t="shared" si="41"/>
        <v>1736.69</v>
      </c>
    </row>
    <row r="89" spans="1:13" x14ac:dyDescent="0.25">
      <c r="A89" s="22" t="s">
        <v>124</v>
      </c>
      <c r="B89" s="20" t="s">
        <v>24</v>
      </c>
      <c r="C89" s="20" t="s">
        <v>25</v>
      </c>
      <c r="D89" s="16">
        <v>1000</v>
      </c>
      <c r="E89" s="16"/>
      <c r="F89" s="16">
        <f t="shared" si="38"/>
        <v>1000</v>
      </c>
      <c r="G89" s="16"/>
      <c r="H89" s="16">
        <f t="shared" si="39"/>
        <v>1000</v>
      </c>
      <c r="I89" s="16"/>
      <c r="J89" s="16">
        <f t="shared" si="40"/>
        <v>1000</v>
      </c>
      <c r="L89" s="16"/>
      <c r="M89" s="16">
        <f t="shared" si="41"/>
        <v>1000</v>
      </c>
    </row>
    <row r="90" spans="1:13" x14ac:dyDescent="0.25">
      <c r="A90" s="22" t="s">
        <v>124</v>
      </c>
      <c r="B90" s="20" t="s">
        <v>108</v>
      </c>
      <c r="C90" s="20" t="s">
        <v>109</v>
      </c>
      <c r="D90" s="16">
        <v>40000</v>
      </c>
      <c r="E90" s="16"/>
      <c r="F90" s="16">
        <f t="shared" si="38"/>
        <v>40000</v>
      </c>
      <c r="G90" s="16"/>
      <c r="H90" s="16">
        <f t="shared" si="39"/>
        <v>40000</v>
      </c>
      <c r="I90" s="16"/>
      <c r="J90" s="16">
        <f t="shared" si="40"/>
        <v>40000</v>
      </c>
      <c r="L90" s="16">
        <v>12449.88</v>
      </c>
      <c r="M90" s="16">
        <f t="shared" si="41"/>
        <v>27550.120000000003</v>
      </c>
    </row>
    <row r="91" spans="1:13" x14ac:dyDescent="0.25">
      <c r="A91" s="22" t="s">
        <v>124</v>
      </c>
      <c r="B91" s="20" t="s">
        <v>26</v>
      </c>
      <c r="C91" s="20" t="s">
        <v>27</v>
      </c>
      <c r="D91" s="16">
        <v>2200</v>
      </c>
      <c r="E91" s="16"/>
      <c r="F91" s="16">
        <f t="shared" si="38"/>
        <v>2200</v>
      </c>
      <c r="G91" s="16"/>
      <c r="H91" s="16">
        <f t="shared" si="39"/>
        <v>2200</v>
      </c>
      <c r="I91" s="16"/>
      <c r="J91" s="16">
        <f t="shared" si="40"/>
        <v>2200</v>
      </c>
      <c r="L91" s="16">
        <v>541.78</v>
      </c>
      <c r="M91" s="16">
        <f t="shared" si="41"/>
        <v>1658.22</v>
      </c>
    </row>
    <row r="92" spans="1:13" x14ac:dyDescent="0.25">
      <c r="A92" s="22" t="s">
        <v>124</v>
      </c>
      <c r="B92" s="21">
        <v>32231</v>
      </c>
      <c r="C92" s="20" t="s">
        <v>29</v>
      </c>
      <c r="D92" s="16"/>
      <c r="E92" s="16"/>
      <c r="F92" s="16">
        <f t="shared" si="38"/>
        <v>0</v>
      </c>
      <c r="G92" s="16"/>
      <c r="H92" s="16">
        <f t="shared" si="39"/>
        <v>0</v>
      </c>
      <c r="I92" s="16"/>
      <c r="J92" s="16">
        <f t="shared" si="40"/>
        <v>0</v>
      </c>
      <c r="L92" s="16">
        <v>0</v>
      </c>
      <c r="M92" s="16">
        <f t="shared" si="41"/>
        <v>0</v>
      </c>
    </row>
    <row r="93" spans="1:13" x14ac:dyDescent="0.25">
      <c r="A93" s="22" t="s">
        <v>124</v>
      </c>
      <c r="B93" s="20" t="s">
        <v>135</v>
      </c>
      <c r="C93" s="20" t="s">
        <v>136</v>
      </c>
      <c r="D93" s="16">
        <v>500</v>
      </c>
      <c r="E93" s="16"/>
      <c r="F93" s="16">
        <f t="shared" si="38"/>
        <v>500</v>
      </c>
      <c r="G93" s="16"/>
      <c r="H93" s="16">
        <f t="shared" si="39"/>
        <v>500</v>
      </c>
      <c r="I93" s="16"/>
      <c r="J93" s="16">
        <f t="shared" si="40"/>
        <v>500</v>
      </c>
      <c r="L93" s="16">
        <v>78</v>
      </c>
      <c r="M93" s="16">
        <f t="shared" si="41"/>
        <v>422</v>
      </c>
    </row>
    <row r="94" spans="1:13" x14ac:dyDescent="0.25">
      <c r="A94" s="22" t="s">
        <v>124</v>
      </c>
      <c r="B94" s="21">
        <v>32241</v>
      </c>
      <c r="C94" s="20" t="s">
        <v>293</v>
      </c>
      <c r="D94" s="16">
        <v>1500</v>
      </c>
      <c r="E94" s="16"/>
      <c r="F94" s="16">
        <f t="shared" si="38"/>
        <v>1500</v>
      </c>
      <c r="G94" s="16"/>
      <c r="H94" s="16">
        <f t="shared" si="39"/>
        <v>1500</v>
      </c>
      <c r="I94" s="16"/>
      <c r="J94" s="16">
        <f t="shared" si="40"/>
        <v>1500</v>
      </c>
      <c r="L94" s="16"/>
      <c r="M94" s="16">
        <f t="shared" si="41"/>
        <v>1500</v>
      </c>
    </row>
    <row r="95" spans="1:13" x14ac:dyDescent="0.25">
      <c r="A95" s="22" t="s">
        <v>124</v>
      </c>
      <c r="B95" s="20" t="s">
        <v>32</v>
      </c>
      <c r="C95" s="20" t="s">
        <v>294</v>
      </c>
      <c r="D95" s="16">
        <v>1500</v>
      </c>
      <c r="E95" s="16"/>
      <c r="F95" s="16">
        <f t="shared" si="38"/>
        <v>1500</v>
      </c>
      <c r="G95" s="16"/>
      <c r="H95" s="16">
        <f t="shared" si="39"/>
        <v>1500</v>
      </c>
      <c r="I95" s="16"/>
      <c r="J95" s="16">
        <f t="shared" si="40"/>
        <v>1500</v>
      </c>
      <c r="L95" s="16">
        <v>602.44000000000005</v>
      </c>
      <c r="M95" s="16">
        <f t="shared" si="41"/>
        <v>897.56</v>
      </c>
    </row>
    <row r="96" spans="1:13" s="5" customFormat="1" x14ac:dyDescent="0.25">
      <c r="A96" s="22" t="s">
        <v>124</v>
      </c>
      <c r="B96" s="20" t="s">
        <v>34</v>
      </c>
      <c r="C96" s="20" t="s">
        <v>35</v>
      </c>
      <c r="D96" s="16">
        <v>4000</v>
      </c>
      <c r="E96" s="16"/>
      <c r="F96" s="16">
        <f t="shared" si="38"/>
        <v>4000</v>
      </c>
      <c r="G96" s="16"/>
      <c r="H96" s="16">
        <f t="shared" si="39"/>
        <v>4000</v>
      </c>
      <c r="I96" s="16"/>
      <c r="J96" s="16">
        <f t="shared" si="40"/>
        <v>4000</v>
      </c>
      <c r="L96" s="16"/>
      <c r="M96" s="16">
        <f t="shared" si="41"/>
        <v>4000</v>
      </c>
    </row>
    <row r="97" spans="1:13" s="5" customFormat="1" x14ac:dyDescent="0.25">
      <c r="A97" s="22" t="s">
        <v>124</v>
      </c>
      <c r="B97" s="21">
        <v>32271</v>
      </c>
      <c r="C97" s="20" t="s">
        <v>37</v>
      </c>
      <c r="D97" s="16">
        <v>800</v>
      </c>
      <c r="E97" s="16"/>
      <c r="F97" s="16">
        <f t="shared" si="38"/>
        <v>800</v>
      </c>
      <c r="G97" s="16"/>
      <c r="H97" s="16">
        <f t="shared" si="39"/>
        <v>800</v>
      </c>
      <c r="I97" s="16"/>
      <c r="J97" s="16">
        <f t="shared" si="40"/>
        <v>800</v>
      </c>
      <c r="L97" s="16"/>
      <c r="M97" s="16">
        <f t="shared" si="41"/>
        <v>800</v>
      </c>
    </row>
    <row r="98" spans="1:13" s="5" customFormat="1" x14ac:dyDescent="0.25">
      <c r="A98" s="22" t="s">
        <v>124</v>
      </c>
      <c r="B98" s="21" t="s">
        <v>44</v>
      </c>
      <c r="C98" s="20" t="s">
        <v>45</v>
      </c>
      <c r="D98" s="16">
        <v>1500</v>
      </c>
      <c r="E98" s="16"/>
      <c r="F98" s="16">
        <f t="shared" si="38"/>
        <v>1500</v>
      </c>
      <c r="G98" s="16"/>
      <c r="H98" s="16">
        <f t="shared" si="39"/>
        <v>1500</v>
      </c>
      <c r="I98" s="16"/>
      <c r="J98" s="16">
        <f t="shared" si="40"/>
        <v>1500</v>
      </c>
      <c r="L98" s="16"/>
      <c r="M98" s="16">
        <f t="shared" si="41"/>
        <v>1500</v>
      </c>
    </row>
    <row r="99" spans="1:13" s="5" customFormat="1" x14ac:dyDescent="0.25">
      <c r="A99" s="22" t="s">
        <v>124</v>
      </c>
      <c r="B99" s="21" t="s">
        <v>46</v>
      </c>
      <c r="C99" s="20" t="s">
        <v>47</v>
      </c>
      <c r="D99" s="16">
        <v>3500</v>
      </c>
      <c r="E99" s="16"/>
      <c r="F99" s="16">
        <f t="shared" si="38"/>
        <v>3500</v>
      </c>
      <c r="G99" s="16"/>
      <c r="H99" s="16">
        <f t="shared" si="39"/>
        <v>3500</v>
      </c>
      <c r="I99" s="16"/>
      <c r="J99" s="16">
        <f t="shared" si="40"/>
        <v>3500</v>
      </c>
      <c r="L99" s="16">
        <v>672.88</v>
      </c>
      <c r="M99" s="16">
        <f t="shared" si="41"/>
        <v>2827.12</v>
      </c>
    </row>
    <row r="100" spans="1:13" s="5" customFormat="1" x14ac:dyDescent="0.25">
      <c r="A100" s="22" t="s">
        <v>124</v>
      </c>
      <c r="B100" s="21" t="s">
        <v>48</v>
      </c>
      <c r="C100" s="20" t="s">
        <v>49</v>
      </c>
      <c r="D100" s="16">
        <v>1100</v>
      </c>
      <c r="E100" s="16"/>
      <c r="F100" s="16">
        <f t="shared" si="38"/>
        <v>1100</v>
      </c>
      <c r="G100" s="16"/>
      <c r="H100" s="16">
        <f t="shared" si="39"/>
        <v>1100</v>
      </c>
      <c r="I100" s="16"/>
      <c r="J100" s="16">
        <f t="shared" si="40"/>
        <v>1100</v>
      </c>
      <c r="L100" s="16"/>
      <c r="M100" s="16">
        <f t="shared" si="41"/>
        <v>1100</v>
      </c>
    </row>
    <row r="101" spans="1:13" s="5" customFormat="1" x14ac:dyDescent="0.25">
      <c r="A101" s="22" t="s">
        <v>124</v>
      </c>
      <c r="B101" s="21" t="s">
        <v>50</v>
      </c>
      <c r="C101" s="20" t="s">
        <v>51</v>
      </c>
      <c r="D101" s="16">
        <v>1000</v>
      </c>
      <c r="E101" s="16"/>
      <c r="F101" s="16">
        <f t="shared" si="38"/>
        <v>1000</v>
      </c>
      <c r="G101" s="16"/>
      <c r="H101" s="16">
        <f t="shared" si="39"/>
        <v>1000</v>
      </c>
      <c r="I101" s="16"/>
      <c r="J101" s="16">
        <f t="shared" si="40"/>
        <v>1000</v>
      </c>
      <c r="L101" s="16">
        <v>454.94</v>
      </c>
      <c r="M101" s="16">
        <f t="shared" si="41"/>
        <v>545.05999999999995</v>
      </c>
    </row>
    <row r="102" spans="1:13" x14ac:dyDescent="0.25">
      <c r="A102" s="22" t="s">
        <v>124</v>
      </c>
      <c r="B102" s="21" t="s">
        <v>154</v>
      </c>
      <c r="C102" s="20" t="s">
        <v>155</v>
      </c>
      <c r="D102" s="16">
        <v>350</v>
      </c>
      <c r="E102" s="16"/>
      <c r="F102" s="16">
        <f t="shared" si="38"/>
        <v>350</v>
      </c>
      <c r="G102" s="16"/>
      <c r="H102" s="16">
        <f t="shared" si="39"/>
        <v>350</v>
      </c>
      <c r="I102" s="16"/>
      <c r="J102" s="16">
        <f t="shared" si="40"/>
        <v>350</v>
      </c>
      <c r="L102" s="16"/>
      <c r="M102" s="16">
        <f t="shared" si="41"/>
        <v>350</v>
      </c>
    </row>
    <row r="103" spans="1:13" x14ac:dyDescent="0.25">
      <c r="A103" s="22" t="s">
        <v>124</v>
      </c>
      <c r="B103" s="20" t="s">
        <v>125</v>
      </c>
      <c r="C103" s="20" t="s">
        <v>126</v>
      </c>
      <c r="D103" s="16">
        <v>1000</v>
      </c>
      <c r="E103" s="16"/>
      <c r="F103" s="16">
        <f t="shared" si="38"/>
        <v>1000</v>
      </c>
      <c r="G103" s="16"/>
      <c r="H103" s="16">
        <f t="shared" si="39"/>
        <v>1000</v>
      </c>
      <c r="I103" s="16"/>
      <c r="J103" s="16">
        <f t="shared" si="40"/>
        <v>1000</v>
      </c>
      <c r="L103" s="16">
        <v>296.01</v>
      </c>
      <c r="M103" s="16">
        <f t="shared" si="41"/>
        <v>703.99</v>
      </c>
    </row>
    <row r="104" spans="1:13" x14ac:dyDescent="0.25">
      <c r="A104" s="22" t="s">
        <v>124</v>
      </c>
      <c r="B104" s="20" t="s">
        <v>56</v>
      </c>
      <c r="C104" s="20" t="s">
        <v>57</v>
      </c>
      <c r="D104" s="16"/>
      <c r="E104" s="16"/>
      <c r="F104" s="16">
        <f t="shared" si="38"/>
        <v>0</v>
      </c>
      <c r="G104" s="16"/>
      <c r="H104" s="16">
        <f t="shared" si="39"/>
        <v>0</v>
      </c>
      <c r="I104" s="16"/>
      <c r="J104" s="16">
        <f t="shared" si="40"/>
        <v>0</v>
      </c>
      <c r="L104" s="16"/>
      <c r="M104" s="16">
        <f t="shared" si="41"/>
        <v>0</v>
      </c>
    </row>
    <row r="105" spans="1:13" x14ac:dyDescent="0.25">
      <c r="A105" s="22" t="s">
        <v>124</v>
      </c>
      <c r="B105" s="51" t="s">
        <v>210</v>
      </c>
      <c r="C105" s="51" t="s">
        <v>211</v>
      </c>
      <c r="D105" s="16">
        <v>600</v>
      </c>
      <c r="E105" s="16"/>
      <c r="F105" s="16">
        <f t="shared" si="38"/>
        <v>600</v>
      </c>
      <c r="G105" s="16"/>
      <c r="H105" s="16">
        <f t="shared" si="39"/>
        <v>600</v>
      </c>
      <c r="I105" s="16"/>
      <c r="J105" s="16">
        <f t="shared" si="40"/>
        <v>600</v>
      </c>
      <c r="L105" s="16"/>
      <c r="M105" s="16">
        <f t="shared" si="41"/>
        <v>600</v>
      </c>
    </row>
    <row r="106" spans="1:13" x14ac:dyDescent="0.25">
      <c r="A106" s="22">
        <v>55</v>
      </c>
      <c r="B106" s="51" t="s">
        <v>60</v>
      </c>
      <c r="C106" s="51" t="s">
        <v>292</v>
      </c>
      <c r="D106" s="16"/>
      <c r="E106" s="16"/>
      <c r="F106" s="16"/>
      <c r="G106" s="16"/>
      <c r="H106" s="16"/>
      <c r="I106" s="16"/>
      <c r="J106" s="16"/>
      <c r="L106" s="16">
        <v>1242</v>
      </c>
      <c r="M106" s="16">
        <f t="shared" si="41"/>
        <v>-1242</v>
      </c>
    </row>
    <row r="107" spans="1:13" x14ac:dyDescent="0.25">
      <c r="A107" s="22" t="s">
        <v>124</v>
      </c>
      <c r="B107" s="20" t="s">
        <v>114</v>
      </c>
      <c r="C107" s="20" t="s">
        <v>115</v>
      </c>
      <c r="D107" s="16">
        <v>2000</v>
      </c>
      <c r="E107" s="16"/>
      <c r="F107" s="16">
        <f t="shared" si="38"/>
        <v>2000</v>
      </c>
      <c r="G107" s="16"/>
      <c r="H107" s="16">
        <f t="shared" si="39"/>
        <v>2000</v>
      </c>
      <c r="I107" s="16"/>
      <c r="J107" s="16">
        <f t="shared" si="40"/>
        <v>2000</v>
      </c>
      <c r="L107" s="16"/>
      <c r="M107" s="16">
        <f t="shared" si="41"/>
        <v>2000</v>
      </c>
    </row>
    <row r="108" spans="1:13" x14ac:dyDescent="0.25">
      <c r="A108" s="22" t="s">
        <v>124</v>
      </c>
      <c r="B108" s="21">
        <v>42212</v>
      </c>
      <c r="C108" s="20" t="s">
        <v>190</v>
      </c>
      <c r="D108" s="16">
        <v>2000</v>
      </c>
      <c r="E108" s="16"/>
      <c r="F108" s="16">
        <f t="shared" si="38"/>
        <v>2000</v>
      </c>
      <c r="G108" s="16"/>
      <c r="H108" s="16">
        <f t="shared" si="39"/>
        <v>2000</v>
      </c>
      <c r="I108" s="16"/>
      <c r="J108" s="16">
        <f t="shared" si="40"/>
        <v>2000</v>
      </c>
      <c r="L108" s="16"/>
      <c r="M108" s="16">
        <f t="shared" si="41"/>
        <v>2000</v>
      </c>
    </row>
    <row r="109" spans="1:13" x14ac:dyDescent="0.25">
      <c r="A109" s="22">
        <v>55</v>
      </c>
      <c r="B109" s="21" t="s">
        <v>217</v>
      </c>
      <c r="C109" s="20" t="s">
        <v>218</v>
      </c>
      <c r="D109" s="16">
        <f>5000-550</f>
        <v>4450</v>
      </c>
      <c r="E109" s="16"/>
      <c r="F109" s="16">
        <f t="shared" si="38"/>
        <v>4450</v>
      </c>
      <c r="G109" s="16"/>
      <c r="H109" s="16">
        <f t="shared" si="39"/>
        <v>4450</v>
      </c>
      <c r="I109" s="16"/>
      <c r="J109" s="16">
        <f t="shared" si="40"/>
        <v>4450</v>
      </c>
      <c r="L109" s="16"/>
      <c r="M109" s="16">
        <f t="shared" si="41"/>
        <v>4450</v>
      </c>
    </row>
    <row r="110" spans="1:13" x14ac:dyDescent="0.25">
      <c r="A110" s="22">
        <v>55</v>
      </c>
      <c r="B110" s="21" t="s">
        <v>272</v>
      </c>
      <c r="C110" s="20" t="s">
        <v>273</v>
      </c>
      <c r="D110" s="16"/>
      <c r="E110" s="16"/>
      <c r="F110" s="16">
        <f t="shared" si="38"/>
        <v>0</v>
      </c>
      <c r="G110" s="16"/>
      <c r="H110" s="16">
        <f t="shared" si="39"/>
        <v>0</v>
      </c>
      <c r="I110" s="16"/>
      <c r="J110" s="16">
        <f t="shared" si="40"/>
        <v>0</v>
      </c>
      <c r="L110" s="16"/>
      <c r="M110" s="16">
        <f t="shared" si="41"/>
        <v>0</v>
      </c>
    </row>
    <row r="111" spans="1:13" x14ac:dyDescent="0.25">
      <c r="A111" s="22">
        <v>55</v>
      </c>
      <c r="B111" s="21">
        <v>42272</v>
      </c>
      <c r="C111" s="20" t="s">
        <v>257</v>
      </c>
      <c r="D111" s="16"/>
      <c r="E111" s="16"/>
      <c r="F111" s="16">
        <f t="shared" si="38"/>
        <v>0</v>
      </c>
      <c r="G111" s="16"/>
      <c r="H111" s="16">
        <f t="shared" si="39"/>
        <v>0</v>
      </c>
      <c r="I111" s="16"/>
      <c r="J111" s="16">
        <f t="shared" si="40"/>
        <v>0</v>
      </c>
      <c r="L111" s="16"/>
      <c r="M111" s="16">
        <f t="shared" si="41"/>
        <v>0</v>
      </c>
    </row>
    <row r="112" spans="1:13" x14ac:dyDescent="0.25">
      <c r="A112" s="22" t="s">
        <v>124</v>
      </c>
      <c r="B112" s="20" t="s">
        <v>165</v>
      </c>
      <c r="C112" s="20" t="s">
        <v>166</v>
      </c>
      <c r="D112" s="16"/>
      <c r="E112" s="16"/>
      <c r="F112" s="16">
        <f t="shared" si="38"/>
        <v>0</v>
      </c>
      <c r="G112" s="16"/>
      <c r="H112" s="16">
        <f t="shared" si="39"/>
        <v>0</v>
      </c>
      <c r="I112" s="16"/>
      <c r="J112" s="16">
        <f t="shared" si="40"/>
        <v>0</v>
      </c>
      <c r="L112" s="16">
        <v>247.5</v>
      </c>
      <c r="M112" s="16">
        <f t="shared" si="41"/>
        <v>-247.5</v>
      </c>
    </row>
    <row r="113" spans="1:13" s="3" customFormat="1" x14ac:dyDescent="0.25">
      <c r="A113" s="124" t="s">
        <v>124</v>
      </c>
      <c r="B113" s="125" t="s">
        <v>116</v>
      </c>
      <c r="C113" s="125" t="s">
        <v>117</v>
      </c>
      <c r="D113" s="127">
        <v>2000</v>
      </c>
      <c r="E113" s="127"/>
      <c r="F113" s="127">
        <f t="shared" si="38"/>
        <v>2000</v>
      </c>
      <c r="G113" s="16"/>
      <c r="H113" s="16">
        <f t="shared" si="39"/>
        <v>2000</v>
      </c>
      <c r="I113" s="16"/>
      <c r="J113" s="16">
        <f t="shared" si="40"/>
        <v>2000</v>
      </c>
      <c r="L113" s="127"/>
      <c r="M113" s="127">
        <f t="shared" si="41"/>
        <v>2000</v>
      </c>
    </row>
    <row r="114" spans="1:13" x14ac:dyDescent="0.25">
      <c r="A114" s="203">
        <v>29</v>
      </c>
      <c r="B114" s="204"/>
      <c r="C114" s="204" t="s">
        <v>188</v>
      </c>
      <c r="D114" s="205">
        <f t="shared" ref="D114:F114" si="42">SUM(D115:D120)</f>
        <v>0</v>
      </c>
      <c r="E114" s="205">
        <f t="shared" si="42"/>
        <v>1827</v>
      </c>
      <c r="F114" s="205">
        <f t="shared" si="42"/>
        <v>1827</v>
      </c>
      <c r="G114" s="31">
        <f t="shared" ref="G114:J114" si="43">SUM(G115:G120)</f>
        <v>0</v>
      </c>
      <c r="H114" s="31">
        <f t="shared" si="43"/>
        <v>1827</v>
      </c>
      <c r="I114" s="31">
        <f t="shared" si="43"/>
        <v>0</v>
      </c>
      <c r="J114" s="31">
        <f t="shared" si="43"/>
        <v>1827</v>
      </c>
      <c r="L114" s="205">
        <f t="shared" ref="L114:M114" si="44">SUM(L115:L120)</f>
        <v>870</v>
      </c>
      <c r="M114" s="205">
        <f t="shared" si="44"/>
        <v>957</v>
      </c>
    </row>
    <row r="115" spans="1:13" x14ac:dyDescent="0.25">
      <c r="A115" s="199">
        <v>29</v>
      </c>
      <c r="B115" s="201" t="s">
        <v>24</v>
      </c>
      <c r="C115" s="202" t="s">
        <v>25</v>
      </c>
      <c r="D115" s="200"/>
      <c r="E115" s="200"/>
      <c r="F115" s="200">
        <f t="shared" ref="F115:F120" si="45">+D115+E115</f>
        <v>0</v>
      </c>
      <c r="G115" s="16"/>
      <c r="H115" s="16">
        <f t="shared" ref="H115:H120" si="46">+F115+G115</f>
        <v>0</v>
      </c>
      <c r="I115" s="16"/>
      <c r="J115" s="16">
        <f t="shared" ref="J115:J120" si="47">+H115+I115</f>
        <v>0</v>
      </c>
      <c r="L115" s="200"/>
      <c r="M115" s="200">
        <f t="shared" ref="M115:M120" si="48">+F115-L115</f>
        <v>0</v>
      </c>
    </row>
    <row r="116" spans="1:13" x14ac:dyDescent="0.25">
      <c r="A116" s="22">
        <v>29</v>
      </c>
      <c r="B116" s="115" t="s">
        <v>44</v>
      </c>
      <c r="C116" s="20" t="s">
        <v>45</v>
      </c>
      <c r="D116" s="16"/>
      <c r="E116" s="16"/>
      <c r="F116" s="16">
        <f t="shared" si="45"/>
        <v>0</v>
      </c>
      <c r="G116" s="16"/>
      <c r="H116" s="16">
        <f t="shared" si="46"/>
        <v>0</v>
      </c>
      <c r="I116" s="16"/>
      <c r="J116" s="16">
        <f t="shared" si="47"/>
        <v>0</v>
      </c>
      <c r="L116" s="16"/>
      <c r="M116" s="16">
        <f t="shared" si="48"/>
        <v>0</v>
      </c>
    </row>
    <row r="117" spans="1:13" x14ac:dyDescent="0.25">
      <c r="A117" s="22">
        <v>29</v>
      </c>
      <c r="B117" s="115" t="s">
        <v>46</v>
      </c>
      <c r="C117" s="20" t="s">
        <v>47</v>
      </c>
      <c r="D117" s="16"/>
      <c r="E117" s="16"/>
      <c r="F117" s="16">
        <f t="shared" si="45"/>
        <v>0</v>
      </c>
      <c r="G117" s="16"/>
      <c r="H117" s="16">
        <f t="shared" si="46"/>
        <v>0</v>
      </c>
      <c r="I117" s="16"/>
      <c r="J117" s="16">
        <f t="shared" si="47"/>
        <v>0</v>
      </c>
      <c r="L117" s="16"/>
      <c r="M117" s="16">
        <f t="shared" si="48"/>
        <v>0</v>
      </c>
    </row>
    <row r="118" spans="1:13" x14ac:dyDescent="0.25">
      <c r="A118" s="22">
        <v>29</v>
      </c>
      <c r="B118" s="132">
        <v>42212</v>
      </c>
      <c r="C118" s="20" t="s">
        <v>190</v>
      </c>
      <c r="D118" s="16"/>
      <c r="E118" s="16"/>
      <c r="F118" s="16">
        <f t="shared" si="45"/>
        <v>0</v>
      </c>
      <c r="G118" s="16"/>
      <c r="H118" s="16">
        <f t="shared" si="46"/>
        <v>0</v>
      </c>
      <c r="I118" s="16"/>
      <c r="J118" s="16">
        <f t="shared" si="47"/>
        <v>0</v>
      </c>
      <c r="L118" s="16"/>
      <c r="M118" s="16">
        <f t="shared" si="48"/>
        <v>0</v>
      </c>
    </row>
    <row r="119" spans="1:13" x14ac:dyDescent="0.25">
      <c r="A119" s="22">
        <v>29</v>
      </c>
      <c r="B119" s="132">
        <v>42271</v>
      </c>
      <c r="C119" s="20" t="s">
        <v>191</v>
      </c>
      <c r="D119" s="16"/>
      <c r="E119" s="16"/>
      <c r="F119" s="16">
        <f t="shared" si="45"/>
        <v>0</v>
      </c>
      <c r="G119" s="16"/>
      <c r="H119" s="16">
        <f t="shared" si="46"/>
        <v>0</v>
      </c>
      <c r="I119" s="16"/>
      <c r="J119" s="16">
        <f t="shared" si="47"/>
        <v>0</v>
      </c>
      <c r="L119" s="16"/>
      <c r="M119" s="16">
        <f t="shared" si="48"/>
        <v>0</v>
      </c>
    </row>
    <row r="120" spans="1:13" x14ac:dyDescent="0.25">
      <c r="A120" s="124">
        <v>29</v>
      </c>
      <c r="B120" s="182" t="s">
        <v>165</v>
      </c>
      <c r="C120" s="47" t="s">
        <v>166</v>
      </c>
      <c r="D120" s="127"/>
      <c r="E120" s="127">
        <v>1827</v>
      </c>
      <c r="F120" s="127">
        <f t="shared" si="45"/>
        <v>1827</v>
      </c>
      <c r="G120" s="16"/>
      <c r="H120" s="16">
        <f t="shared" si="46"/>
        <v>1827</v>
      </c>
      <c r="I120" s="16"/>
      <c r="J120" s="16">
        <f t="shared" si="47"/>
        <v>1827</v>
      </c>
      <c r="L120" s="127">
        <v>870</v>
      </c>
      <c r="M120" s="127">
        <f t="shared" si="48"/>
        <v>957</v>
      </c>
    </row>
    <row r="121" spans="1:13" x14ac:dyDescent="0.25">
      <c r="A121" s="172"/>
      <c r="B121" s="122" t="s">
        <v>127</v>
      </c>
      <c r="C121" s="122" t="s">
        <v>128</v>
      </c>
      <c r="D121" s="123">
        <f t="shared" ref="D121:M121" si="49">D122</f>
        <v>45500</v>
      </c>
      <c r="E121" s="123">
        <f t="shared" si="49"/>
        <v>0</v>
      </c>
      <c r="F121" s="123">
        <f t="shared" si="49"/>
        <v>45500</v>
      </c>
      <c r="G121" s="19">
        <f t="shared" si="49"/>
        <v>0</v>
      </c>
      <c r="H121" s="19">
        <f t="shared" si="49"/>
        <v>45500</v>
      </c>
      <c r="I121" s="19">
        <f t="shared" si="49"/>
        <v>0</v>
      </c>
      <c r="J121" s="19">
        <f t="shared" si="49"/>
        <v>45500</v>
      </c>
      <c r="L121" s="123">
        <f t="shared" si="49"/>
        <v>0</v>
      </c>
      <c r="M121" s="123">
        <f t="shared" si="49"/>
        <v>45500</v>
      </c>
    </row>
    <row r="122" spans="1:13" s="6" customFormat="1" x14ac:dyDescent="0.25">
      <c r="A122" s="191" t="s">
        <v>124</v>
      </c>
      <c r="B122" s="192" t="s">
        <v>116</v>
      </c>
      <c r="C122" s="192" t="s">
        <v>117</v>
      </c>
      <c r="D122" s="188">
        <v>45500</v>
      </c>
      <c r="E122" s="188"/>
      <c r="F122" s="193">
        <f>+D122+E122</f>
        <v>45500</v>
      </c>
      <c r="G122" s="34"/>
      <c r="H122" s="106">
        <f>+F122+G122</f>
        <v>45500</v>
      </c>
      <c r="I122" s="34"/>
      <c r="J122" s="106">
        <f>+H122+I122</f>
        <v>45500</v>
      </c>
      <c r="L122" s="188"/>
      <c r="M122" s="188">
        <f t="shared" ref="M122" si="50">+F122-L122</f>
        <v>45500</v>
      </c>
    </row>
    <row r="123" spans="1:13" x14ac:dyDescent="0.25">
      <c r="A123" s="172"/>
      <c r="B123" s="122" t="s">
        <v>265</v>
      </c>
      <c r="C123" s="122" t="s">
        <v>266</v>
      </c>
      <c r="D123" s="189">
        <f t="shared" ref="D123:M123" si="51">D124</f>
        <v>113000</v>
      </c>
      <c r="E123" s="189">
        <f t="shared" si="51"/>
        <v>26650</v>
      </c>
      <c r="F123" s="123">
        <f t="shared" si="51"/>
        <v>139650</v>
      </c>
      <c r="G123" s="107">
        <f t="shared" si="51"/>
        <v>0</v>
      </c>
      <c r="H123" s="107">
        <f t="shared" si="51"/>
        <v>139650</v>
      </c>
      <c r="I123" s="107">
        <f t="shared" si="51"/>
        <v>0</v>
      </c>
      <c r="J123" s="107">
        <f t="shared" si="51"/>
        <v>139650</v>
      </c>
      <c r="L123" s="189">
        <f t="shared" si="51"/>
        <v>43213.55</v>
      </c>
      <c r="M123" s="123">
        <f t="shared" si="51"/>
        <v>96436.45</v>
      </c>
    </row>
    <row r="124" spans="1:13" s="8" customFormat="1" x14ac:dyDescent="0.25">
      <c r="A124" s="219" t="s">
        <v>124</v>
      </c>
      <c r="B124" s="214"/>
      <c r="C124" s="214" t="s">
        <v>156</v>
      </c>
      <c r="D124" s="215">
        <f>SUM(D125:D126)</f>
        <v>113000</v>
      </c>
      <c r="E124" s="215">
        <f t="shared" ref="E124:F124" si="52">SUM(E125:E126)</f>
        <v>26650</v>
      </c>
      <c r="F124" s="215">
        <f t="shared" si="52"/>
        <v>139650</v>
      </c>
      <c r="G124" s="209">
        <f>SUM(G125:G125)</f>
        <v>0</v>
      </c>
      <c r="H124" s="194">
        <f>SUM(H125:H125)</f>
        <v>139650</v>
      </c>
      <c r="I124" s="194">
        <f>SUM(I125:I125)</f>
        <v>0</v>
      </c>
      <c r="J124" s="194">
        <f>SUM(J125:J125)</f>
        <v>139650</v>
      </c>
      <c r="L124" s="216">
        <f t="shared" ref="L124:M124" si="53">SUM(L125:L126)</f>
        <v>43213.55</v>
      </c>
      <c r="M124" s="215">
        <f t="shared" si="53"/>
        <v>96436.45</v>
      </c>
    </row>
    <row r="125" spans="1:13" customFormat="1" x14ac:dyDescent="0.25">
      <c r="A125" s="199" t="s">
        <v>124</v>
      </c>
      <c r="B125" s="212">
        <v>32224</v>
      </c>
      <c r="C125" s="211" t="s">
        <v>109</v>
      </c>
      <c r="D125" s="213">
        <v>0</v>
      </c>
      <c r="E125" s="142">
        <f>20000+113000+6650</f>
        <v>139650</v>
      </c>
      <c r="F125" s="213">
        <f>+D125+E125</f>
        <v>139650</v>
      </c>
      <c r="G125" s="210"/>
      <c r="H125" s="105">
        <f>+F125+G125</f>
        <v>139650</v>
      </c>
      <c r="I125" s="142"/>
      <c r="J125" s="105">
        <f>+H125+I125</f>
        <v>139650</v>
      </c>
      <c r="L125" s="217">
        <v>43213.55</v>
      </c>
      <c r="M125" s="218">
        <f t="shared" ref="M125" si="54">+F125-L125</f>
        <v>96436.45</v>
      </c>
    </row>
    <row r="126" spans="1:13" x14ac:dyDescent="0.25">
      <c r="A126" s="124">
        <v>55</v>
      </c>
      <c r="B126" s="182">
        <v>37219</v>
      </c>
      <c r="C126" s="47" t="s">
        <v>83</v>
      </c>
      <c r="D126" s="127">
        <v>113000</v>
      </c>
      <c r="E126" s="127">
        <v>-113000</v>
      </c>
      <c r="F126" s="213">
        <f>+D126+E126</f>
        <v>0</v>
      </c>
      <c r="G126" s="16"/>
      <c r="H126" s="16"/>
      <c r="I126" s="16"/>
      <c r="J126" s="16"/>
      <c r="L126" s="127"/>
      <c r="M126" s="127">
        <f>+F126-L126</f>
        <v>0</v>
      </c>
    </row>
    <row r="127" spans="1:13" s="6" customFormat="1" x14ac:dyDescent="0.25">
      <c r="A127" s="195"/>
      <c r="B127" s="196">
        <v>18057</v>
      </c>
      <c r="C127" s="197" t="s">
        <v>111</v>
      </c>
      <c r="D127" s="123">
        <f t="shared" ref="D127:M128" si="55">D128</f>
        <v>600</v>
      </c>
      <c r="E127" s="123">
        <f t="shared" si="55"/>
        <v>601</v>
      </c>
      <c r="F127" s="123">
        <f t="shared" si="55"/>
        <v>1201</v>
      </c>
      <c r="G127" s="19">
        <f t="shared" si="55"/>
        <v>0</v>
      </c>
      <c r="H127" s="19">
        <f t="shared" si="55"/>
        <v>1201</v>
      </c>
      <c r="I127" s="19">
        <f t="shared" si="55"/>
        <v>0</v>
      </c>
      <c r="J127" s="19">
        <f t="shared" si="55"/>
        <v>1201</v>
      </c>
      <c r="L127" s="123">
        <f t="shared" si="55"/>
        <v>0</v>
      </c>
      <c r="M127" s="123">
        <f t="shared" si="55"/>
        <v>1201</v>
      </c>
    </row>
    <row r="128" spans="1:13" s="6" customFormat="1" x14ac:dyDescent="0.25">
      <c r="A128" s="195"/>
      <c r="B128" s="196">
        <v>18057001</v>
      </c>
      <c r="C128" s="197" t="s">
        <v>113</v>
      </c>
      <c r="D128" s="123">
        <f t="shared" si="55"/>
        <v>600</v>
      </c>
      <c r="E128" s="123">
        <f t="shared" si="55"/>
        <v>601</v>
      </c>
      <c r="F128" s="123">
        <f t="shared" si="55"/>
        <v>1201</v>
      </c>
      <c r="G128" s="19">
        <f t="shared" si="55"/>
        <v>0</v>
      </c>
      <c r="H128" s="19">
        <f t="shared" si="55"/>
        <v>1201</v>
      </c>
      <c r="I128" s="19">
        <f t="shared" si="55"/>
        <v>0</v>
      </c>
      <c r="J128" s="19">
        <f t="shared" si="55"/>
        <v>1201</v>
      </c>
      <c r="L128" s="190">
        <f t="shared" si="55"/>
        <v>0</v>
      </c>
      <c r="M128" s="190">
        <f t="shared" si="55"/>
        <v>1201</v>
      </c>
    </row>
    <row r="129" spans="1:13" s="5" customFormat="1" x14ac:dyDescent="0.25">
      <c r="A129" s="198" t="s">
        <v>123</v>
      </c>
      <c r="B129" s="136"/>
      <c r="C129" s="136" t="s">
        <v>157</v>
      </c>
      <c r="D129" s="119">
        <f t="shared" ref="D129:F129" si="56">SUM(D130:D132)</f>
        <v>600</v>
      </c>
      <c r="E129" s="119">
        <f t="shared" si="56"/>
        <v>601</v>
      </c>
      <c r="F129" s="119">
        <f t="shared" si="56"/>
        <v>1201</v>
      </c>
      <c r="G129" s="31">
        <f t="shared" ref="G129:J129" si="57">SUM(G130:G132)</f>
        <v>0</v>
      </c>
      <c r="H129" s="31">
        <f t="shared" si="57"/>
        <v>1201</v>
      </c>
      <c r="I129" s="31">
        <f t="shared" si="57"/>
        <v>0</v>
      </c>
      <c r="J129" s="31">
        <f t="shared" si="57"/>
        <v>1201</v>
      </c>
      <c r="L129" s="119">
        <f t="shared" ref="L129:M129" si="58">SUM(L130:L132)</f>
        <v>0</v>
      </c>
      <c r="M129" s="119">
        <f t="shared" si="58"/>
        <v>1201</v>
      </c>
    </row>
    <row r="130" spans="1:13" s="5" customFormat="1" x14ac:dyDescent="0.25">
      <c r="A130" s="22">
        <v>25</v>
      </c>
      <c r="B130" s="21">
        <v>42231</v>
      </c>
      <c r="C130" s="20" t="s">
        <v>218</v>
      </c>
      <c r="D130" s="16"/>
      <c r="E130" s="16"/>
      <c r="F130" s="16">
        <f t="shared" ref="F130:F132" si="59">+D130+E130</f>
        <v>0</v>
      </c>
      <c r="G130" s="16"/>
      <c r="H130" s="16">
        <f t="shared" ref="H130:H132" si="60">+F130+G130</f>
        <v>0</v>
      </c>
      <c r="I130" s="16"/>
      <c r="J130" s="16">
        <f t="shared" ref="J130:J132" si="61">+H130+I130</f>
        <v>0</v>
      </c>
      <c r="L130" s="16"/>
      <c r="M130" s="16">
        <f t="shared" ref="M130:M132" si="62">+F130-L130</f>
        <v>0</v>
      </c>
    </row>
    <row r="131" spans="1:13" x14ac:dyDescent="0.25">
      <c r="A131" s="22">
        <v>25</v>
      </c>
      <c r="B131" s="21" t="s">
        <v>165</v>
      </c>
      <c r="C131" s="20" t="s">
        <v>166</v>
      </c>
      <c r="D131" s="16"/>
      <c r="E131" s="16"/>
      <c r="F131" s="16">
        <f t="shared" si="59"/>
        <v>0</v>
      </c>
      <c r="G131" s="16"/>
      <c r="H131" s="16">
        <f t="shared" si="60"/>
        <v>0</v>
      </c>
      <c r="I131" s="16"/>
      <c r="J131" s="16">
        <f t="shared" si="61"/>
        <v>0</v>
      </c>
      <c r="L131" s="16"/>
      <c r="M131" s="16">
        <f t="shared" si="62"/>
        <v>0</v>
      </c>
    </row>
    <row r="132" spans="1:13" s="5" customFormat="1" x14ac:dyDescent="0.25">
      <c r="A132" s="22" t="s">
        <v>123</v>
      </c>
      <c r="B132" s="20" t="s">
        <v>116</v>
      </c>
      <c r="C132" s="20" t="s">
        <v>117</v>
      </c>
      <c r="D132" s="16">
        <v>600</v>
      </c>
      <c r="E132" s="16">
        <v>601</v>
      </c>
      <c r="F132" s="16">
        <f t="shared" si="59"/>
        <v>1201</v>
      </c>
      <c r="G132" s="16"/>
      <c r="H132" s="16">
        <f t="shared" si="60"/>
        <v>1201</v>
      </c>
      <c r="I132" s="16"/>
      <c r="J132" s="16">
        <f t="shared" si="61"/>
        <v>1201</v>
      </c>
      <c r="L132" s="16"/>
      <c r="M132" s="16">
        <f t="shared" si="62"/>
        <v>1201</v>
      </c>
    </row>
    <row r="133" spans="1:13" x14ac:dyDescent="0.25">
      <c r="A133" s="27"/>
      <c r="B133" s="28"/>
      <c r="C133" s="28"/>
      <c r="D133" s="28"/>
      <c r="E133" s="28"/>
      <c r="F133" s="28"/>
      <c r="G133" s="28"/>
      <c r="H133" s="28"/>
      <c r="I133" s="28"/>
      <c r="J133" s="28"/>
      <c r="L133" s="28"/>
      <c r="M133" s="28"/>
    </row>
    <row r="136" spans="1:13" x14ac:dyDescent="0.25">
      <c r="C136" s="2" t="s">
        <v>132</v>
      </c>
      <c r="D136" s="1">
        <f t="shared" ref="D136:J136" si="63">D10</f>
        <v>2300000</v>
      </c>
      <c r="E136" s="1">
        <f t="shared" si="63"/>
        <v>445000</v>
      </c>
      <c r="F136" s="1">
        <f t="shared" si="63"/>
        <v>2745000</v>
      </c>
      <c r="G136" s="1">
        <f t="shared" si="63"/>
        <v>0</v>
      </c>
      <c r="H136" s="1">
        <f t="shared" si="63"/>
        <v>2745000</v>
      </c>
      <c r="I136" s="1">
        <f t="shared" si="63"/>
        <v>0</v>
      </c>
      <c r="J136" s="1">
        <f t="shared" si="63"/>
        <v>2745000</v>
      </c>
      <c r="L136" s="1">
        <f>L10</f>
        <v>741428.58000000007</v>
      </c>
      <c r="M136" s="1">
        <f>M10</f>
        <v>2003571.42</v>
      </c>
    </row>
    <row r="137" spans="1:13" x14ac:dyDescent="0.25">
      <c r="C137" s="2" t="s">
        <v>133</v>
      </c>
      <c r="D137" s="1">
        <f t="shared" ref="D137:F137" si="64">D129</f>
        <v>600</v>
      </c>
      <c r="E137" s="1">
        <f t="shared" si="64"/>
        <v>601</v>
      </c>
      <c r="F137" s="1">
        <f t="shared" si="64"/>
        <v>1201</v>
      </c>
      <c r="G137" s="1">
        <f t="shared" ref="G137:J137" si="65">G129</f>
        <v>0</v>
      </c>
      <c r="H137" s="1">
        <f t="shared" si="65"/>
        <v>1201</v>
      </c>
      <c r="I137" s="1">
        <f t="shared" si="65"/>
        <v>0</v>
      </c>
      <c r="J137" s="1">
        <f t="shared" si="65"/>
        <v>1201</v>
      </c>
      <c r="L137" s="1">
        <f t="shared" ref="L137:M137" si="66">L129</f>
        <v>0</v>
      </c>
      <c r="M137" s="1">
        <f t="shared" si="66"/>
        <v>1201</v>
      </c>
    </row>
    <row r="138" spans="1:13" x14ac:dyDescent="0.25">
      <c r="C138" s="2" t="s">
        <v>134</v>
      </c>
      <c r="D138" s="1">
        <f t="shared" ref="D138:J138" si="67">+D82+D122+D29+D75+D124</f>
        <v>261750</v>
      </c>
      <c r="E138" s="1">
        <f t="shared" si="67"/>
        <v>33447</v>
      </c>
      <c r="F138" s="1">
        <f t="shared" si="67"/>
        <v>295197</v>
      </c>
      <c r="G138" s="1">
        <f t="shared" si="67"/>
        <v>0</v>
      </c>
      <c r="H138" s="1">
        <f t="shared" si="67"/>
        <v>294667</v>
      </c>
      <c r="I138" s="1">
        <f t="shared" si="67"/>
        <v>0</v>
      </c>
      <c r="J138" s="1">
        <f t="shared" si="67"/>
        <v>294667</v>
      </c>
      <c r="L138" s="1">
        <f>+L82+L122+L29+L75+L124</f>
        <v>72253.450000000012</v>
      </c>
      <c r="M138" s="1">
        <f>+M82+M122+M29+M75+M124</f>
        <v>222943.55</v>
      </c>
    </row>
    <row r="139" spans="1:13" x14ac:dyDescent="0.25">
      <c r="C139" s="2" t="s">
        <v>187</v>
      </c>
      <c r="D139" s="1">
        <f t="shared" ref="D139:J139" si="68">+D55+D114</f>
        <v>0</v>
      </c>
      <c r="E139" s="1">
        <f t="shared" si="68"/>
        <v>16972</v>
      </c>
      <c r="F139" s="1">
        <f t="shared" si="68"/>
        <v>16972</v>
      </c>
      <c r="G139" s="1">
        <f t="shared" si="68"/>
        <v>0</v>
      </c>
      <c r="H139" s="1">
        <f t="shared" si="68"/>
        <v>4081</v>
      </c>
      <c r="I139" s="1">
        <f t="shared" si="68"/>
        <v>0</v>
      </c>
      <c r="J139" s="1">
        <f t="shared" si="68"/>
        <v>4081</v>
      </c>
      <c r="L139" s="1">
        <f>+L55+L114</f>
        <v>6446.0700000000006</v>
      </c>
      <c r="M139" s="1">
        <f>+M55+M114</f>
        <v>10525.09</v>
      </c>
    </row>
    <row r="140" spans="1:13" x14ac:dyDescent="0.25">
      <c r="D140" s="3">
        <f t="shared" ref="D140:F140" si="69">SUM(D136:D139)</f>
        <v>2562350</v>
      </c>
      <c r="E140" s="3">
        <f t="shared" ref="E140:H140" si="70">SUM(E136:E139)</f>
        <v>496020</v>
      </c>
      <c r="F140" s="3">
        <f t="shared" si="69"/>
        <v>3058370</v>
      </c>
      <c r="G140" s="3">
        <f t="shared" si="70"/>
        <v>0</v>
      </c>
      <c r="H140" s="3">
        <f t="shared" si="70"/>
        <v>3044949</v>
      </c>
      <c r="I140" s="3">
        <f t="shared" ref="I140:J140" si="71">SUM(I136:I139)</f>
        <v>0</v>
      </c>
      <c r="J140" s="3">
        <f t="shared" si="71"/>
        <v>3044949</v>
      </c>
      <c r="L140" s="3">
        <f t="shared" ref="L140:M140" si="72">SUM(L136:L139)</f>
        <v>820128.1</v>
      </c>
      <c r="M140" s="3">
        <f t="shared" si="72"/>
        <v>2238241.0599999996</v>
      </c>
    </row>
    <row r="141" spans="1:13" x14ac:dyDescent="0.25">
      <c r="D141" s="1">
        <f t="shared" ref="D141:J141" si="73">+D140-D8</f>
        <v>0</v>
      </c>
      <c r="E141" s="1">
        <f t="shared" si="73"/>
        <v>0</v>
      </c>
      <c r="F141" s="1">
        <f t="shared" si="73"/>
        <v>0</v>
      </c>
      <c r="G141" s="1">
        <f t="shared" si="73"/>
        <v>0</v>
      </c>
      <c r="H141" s="1">
        <f t="shared" si="73"/>
        <v>0</v>
      </c>
      <c r="I141" s="1">
        <f t="shared" si="73"/>
        <v>0</v>
      </c>
      <c r="J141" s="1">
        <f t="shared" si="73"/>
        <v>0</v>
      </c>
      <c r="L141" s="1">
        <f>+L140-L8</f>
        <v>0</v>
      </c>
      <c r="M141" s="1">
        <f>+M140-M8</f>
        <v>0</v>
      </c>
    </row>
    <row r="143" spans="1:13" x14ac:dyDescent="0.25">
      <c r="D143" s="1">
        <f>+D140-'vanpror. prihodi'!D34</f>
        <v>0</v>
      </c>
      <c r="E143" s="1">
        <f>+E140-'vanpror. prihodi'!E34</f>
        <v>0</v>
      </c>
      <c r="F143" s="1">
        <f>+F140-'vanpror. prihodi'!F34</f>
        <v>0</v>
      </c>
    </row>
    <row r="145" spans="5:5" x14ac:dyDescent="0.25">
      <c r="E145" s="220">
        <v>9084.2900000000009</v>
      </c>
    </row>
    <row r="146" spans="5:5" x14ac:dyDescent="0.25">
      <c r="E146" s="220" t="s">
        <v>298</v>
      </c>
    </row>
  </sheetData>
  <autoFilter ref="A7:J132" xr:uid="{5B6406BC-5A62-4A7E-A668-A1ADEB96201E}"/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rowBreaks count="1" manualBreakCount="1">
    <brk id="26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7"/>
  <sheetViews>
    <sheetView topLeftCell="A7" zoomScaleNormal="100" workbookViewId="0">
      <pane xSplit="3" ySplit="1" topLeftCell="D8" activePane="bottomRight" state="frozen"/>
      <selection activeCell="G31" sqref="G31"/>
      <selection pane="topRight" activeCell="G31" sqref="G31"/>
      <selection pane="bottomLeft" activeCell="G31" sqref="G31"/>
      <selection pane="bottomRight" activeCell="F12" sqref="F12"/>
    </sheetView>
  </sheetViews>
  <sheetFormatPr defaultRowHeight="15" x14ac:dyDescent="0.25"/>
  <cols>
    <col min="1" max="1" width="9" bestFit="1" customWidth="1" collapsed="1"/>
    <col min="2" max="2" width="8.140625" bestFit="1" customWidth="1" collapsed="1"/>
    <col min="3" max="3" width="33" customWidth="1" collapsed="1"/>
    <col min="4" max="5" width="14.28515625" style="1" customWidth="1"/>
    <col min="6" max="6" width="14.28515625" style="1" bestFit="1" customWidth="1" collapsed="1"/>
    <col min="7" max="7" width="14.28515625" style="1" customWidth="1"/>
    <col min="8" max="8" width="14.28515625" style="1" customWidth="1" collapsed="1"/>
    <col min="9" max="9" width="14.28515625" style="1" customWidth="1"/>
    <col min="10" max="10" width="14.28515625" style="1" customWidth="1" collapsed="1"/>
    <col min="12" max="12" width="15.5703125" style="1" customWidth="1"/>
    <col min="13" max="13" width="14.28515625" style="1" customWidth="1"/>
    <col min="15" max="15" width="28.28515625" style="156" customWidth="1"/>
  </cols>
  <sheetData>
    <row r="1" spans="1:15" hidden="1" x14ac:dyDescent="0.25"/>
    <row r="2" spans="1:15" hidden="1" x14ac:dyDescent="0.25"/>
    <row r="3" spans="1:15" hidden="1" x14ac:dyDescent="0.25"/>
    <row r="4" spans="1:15" ht="15.75" hidden="1" x14ac:dyDescent="0.25">
      <c r="C4" s="4" t="str">
        <f>'prorač. '!C3</f>
        <v>OSNOVNA ŠKOLA I. GUNDULIĆ</v>
      </c>
    </row>
    <row r="5" spans="1:15" hidden="1" x14ac:dyDescent="0.25"/>
    <row r="6" spans="1:15" hidden="1" x14ac:dyDescent="0.25"/>
    <row r="7" spans="1:15" s="145" customFormat="1" x14ac:dyDescent="0.25">
      <c r="A7" s="144" t="s">
        <v>0</v>
      </c>
      <c r="B7" s="144" t="s">
        <v>1</v>
      </c>
      <c r="C7" s="144" t="s">
        <v>2</v>
      </c>
      <c r="D7" s="144" t="s">
        <v>279</v>
      </c>
      <c r="E7" s="144" t="s">
        <v>275</v>
      </c>
      <c r="F7" s="144" t="s">
        <v>276</v>
      </c>
      <c r="G7" s="144" t="s">
        <v>275</v>
      </c>
      <c r="H7" s="144" t="s">
        <v>277</v>
      </c>
      <c r="I7" s="144" t="s">
        <v>275</v>
      </c>
      <c r="J7" s="144" t="s">
        <v>278</v>
      </c>
      <c r="L7" s="144" t="s">
        <v>280</v>
      </c>
      <c r="M7" s="144" t="s">
        <v>281</v>
      </c>
      <c r="O7" s="157"/>
    </row>
    <row r="8" spans="1:15" s="8" customFormat="1" x14ac:dyDescent="0.25">
      <c r="A8" s="43"/>
      <c r="B8" s="43"/>
      <c r="C8" s="44" t="s">
        <v>157</v>
      </c>
      <c r="D8" s="89">
        <f t="shared" ref="D8:F8" si="0">SUM(D9:D12)</f>
        <v>600</v>
      </c>
      <c r="E8" s="89">
        <f t="shared" ref="E8:H8" si="1">SUM(E9:E12)</f>
        <v>601</v>
      </c>
      <c r="F8" s="89">
        <f t="shared" si="0"/>
        <v>1201</v>
      </c>
      <c r="G8" s="89">
        <f t="shared" si="1"/>
        <v>0</v>
      </c>
      <c r="H8" s="89">
        <f t="shared" si="1"/>
        <v>1201</v>
      </c>
      <c r="I8" s="89">
        <f t="shared" ref="I8:J8" si="2">SUM(I9:I12)</f>
        <v>0</v>
      </c>
      <c r="J8" s="89">
        <f t="shared" si="2"/>
        <v>1201</v>
      </c>
      <c r="L8" s="89">
        <f t="shared" ref="L8:M8" si="3">SUM(L9:L12)</f>
        <v>600.05999999999995</v>
      </c>
      <c r="M8" s="89">
        <f t="shared" si="3"/>
        <v>600.94000000000005</v>
      </c>
      <c r="O8" s="156"/>
    </row>
    <row r="9" spans="1:15" x14ac:dyDescent="0.25">
      <c r="A9" s="21" t="s">
        <v>123</v>
      </c>
      <c r="B9" s="21">
        <v>65269</v>
      </c>
      <c r="C9" s="20" t="s">
        <v>184</v>
      </c>
      <c r="D9" s="16">
        <v>600</v>
      </c>
      <c r="E9" s="16">
        <v>-600</v>
      </c>
      <c r="F9" s="16">
        <f>+D9+E9</f>
        <v>0</v>
      </c>
      <c r="G9" s="16"/>
      <c r="H9" s="16">
        <f>+F9+G9</f>
        <v>0</v>
      </c>
      <c r="I9" s="16"/>
      <c r="J9" s="16">
        <f>+H9+I9</f>
        <v>0</v>
      </c>
      <c r="L9" s="16">
        <v>0</v>
      </c>
      <c r="M9" s="16">
        <f>+F9-L9</f>
        <v>0</v>
      </c>
    </row>
    <row r="10" spans="1:15" x14ac:dyDescent="0.25">
      <c r="A10" s="20" t="s">
        <v>123</v>
      </c>
      <c r="B10" s="21" t="s">
        <v>167</v>
      </c>
      <c r="C10" s="20" t="s">
        <v>168</v>
      </c>
      <c r="D10" s="16"/>
      <c r="E10" s="16">
        <v>1</v>
      </c>
      <c r="F10" s="16">
        <f t="shared" ref="F10:F12" si="4">+D10+E10</f>
        <v>1</v>
      </c>
      <c r="G10" s="16"/>
      <c r="H10" s="16">
        <f t="shared" ref="H10:H12" si="5">+F10+G10</f>
        <v>1</v>
      </c>
      <c r="I10" s="16"/>
      <c r="J10" s="16">
        <f t="shared" ref="J10:J12" si="6">+H10+I10</f>
        <v>1</v>
      </c>
      <c r="L10" s="16">
        <v>0.06</v>
      </c>
      <c r="M10" s="16">
        <f t="shared" ref="M10:M12" si="7">+F10-L10</f>
        <v>0.94</v>
      </c>
    </row>
    <row r="11" spans="1:15" x14ac:dyDescent="0.25">
      <c r="A11" s="20" t="s">
        <v>123</v>
      </c>
      <c r="B11" s="21" t="s">
        <v>169</v>
      </c>
      <c r="C11" s="20" t="s">
        <v>170</v>
      </c>
      <c r="D11" s="16"/>
      <c r="E11" s="16"/>
      <c r="F11" s="16">
        <f t="shared" si="4"/>
        <v>0</v>
      </c>
      <c r="G11" s="16"/>
      <c r="H11" s="16">
        <f t="shared" si="5"/>
        <v>0</v>
      </c>
      <c r="I11" s="16"/>
      <c r="J11" s="16">
        <f t="shared" si="6"/>
        <v>0</v>
      </c>
      <c r="L11" s="16">
        <v>0</v>
      </c>
      <c r="M11" s="16">
        <f t="shared" si="7"/>
        <v>0</v>
      </c>
    </row>
    <row r="12" spans="1:15" x14ac:dyDescent="0.25">
      <c r="A12" s="21">
        <v>25</v>
      </c>
      <c r="B12" s="21">
        <v>66151</v>
      </c>
      <c r="C12" s="20" t="s">
        <v>186</v>
      </c>
      <c r="D12" s="16">
        <v>0</v>
      </c>
      <c r="E12" s="16">
        <v>1200</v>
      </c>
      <c r="F12" s="16">
        <f t="shared" si="4"/>
        <v>1200</v>
      </c>
      <c r="G12" s="16"/>
      <c r="H12" s="16">
        <f t="shared" si="5"/>
        <v>1200</v>
      </c>
      <c r="I12" s="16"/>
      <c r="J12" s="16">
        <f t="shared" si="6"/>
        <v>1200</v>
      </c>
      <c r="L12" s="16">
        <v>600</v>
      </c>
      <c r="M12" s="16">
        <f t="shared" si="7"/>
        <v>600</v>
      </c>
      <c r="O12" s="156" t="s">
        <v>284</v>
      </c>
    </row>
    <row r="13" spans="1:15" s="8" customFormat="1" x14ac:dyDescent="0.25">
      <c r="A13" s="24"/>
      <c r="B13" s="45"/>
      <c r="C13" s="24" t="s">
        <v>171</v>
      </c>
      <c r="D13" s="31">
        <f t="shared" ref="D13:M13" si="8">D14</f>
        <v>2300000</v>
      </c>
      <c r="E13" s="31">
        <f t="shared" si="8"/>
        <v>445000</v>
      </c>
      <c r="F13" s="31">
        <f t="shared" si="8"/>
        <v>2745000</v>
      </c>
      <c r="G13" s="31">
        <f t="shared" si="8"/>
        <v>0</v>
      </c>
      <c r="H13" s="31">
        <f t="shared" si="8"/>
        <v>2745000</v>
      </c>
      <c r="I13" s="31">
        <f t="shared" si="8"/>
        <v>0</v>
      </c>
      <c r="J13" s="31">
        <f t="shared" si="8"/>
        <v>2745000</v>
      </c>
      <c r="L13" s="31">
        <f t="shared" si="8"/>
        <v>528569.14</v>
      </c>
      <c r="M13" s="31">
        <f t="shared" si="8"/>
        <v>2216430.86</v>
      </c>
      <c r="O13" s="156"/>
    </row>
    <row r="14" spans="1:15" x14ac:dyDescent="0.25">
      <c r="A14" s="20" t="s">
        <v>120</v>
      </c>
      <c r="B14" s="21" t="s">
        <v>172</v>
      </c>
      <c r="C14" s="20" t="s">
        <v>173</v>
      </c>
      <c r="D14" s="16">
        <v>2300000</v>
      </c>
      <c r="E14" s="16">
        <f>420000+25000</f>
        <v>445000</v>
      </c>
      <c r="F14" s="16">
        <f>+D14+E14</f>
        <v>2745000</v>
      </c>
      <c r="G14" s="16"/>
      <c r="H14" s="16">
        <f>+F14+G14</f>
        <v>2745000</v>
      </c>
      <c r="I14" s="16"/>
      <c r="J14" s="16">
        <f>+H14+I14</f>
        <v>2745000</v>
      </c>
      <c r="L14" s="16">
        <v>528569.14</v>
      </c>
      <c r="M14" s="16">
        <f>+F14-L14</f>
        <v>2216430.86</v>
      </c>
      <c r="O14" s="156" t="s">
        <v>285</v>
      </c>
    </row>
    <row r="15" spans="1:15" s="8" customFormat="1" x14ac:dyDescent="0.25">
      <c r="A15" s="24"/>
      <c r="B15" s="45"/>
      <c r="C15" s="24" t="s">
        <v>156</v>
      </c>
      <c r="D15" s="31">
        <f t="shared" ref="D15" si="9">SUM(D16:D23)</f>
        <v>261750</v>
      </c>
      <c r="E15" s="31">
        <f t="shared" ref="E15:F15" si="10">SUM(E16:E23)</f>
        <v>42532</v>
      </c>
      <c r="F15" s="31">
        <f t="shared" si="10"/>
        <v>304282</v>
      </c>
      <c r="G15" s="31">
        <f t="shared" ref="G15:J15" si="11">SUM(G16:G23)</f>
        <v>0</v>
      </c>
      <c r="H15" s="31">
        <f t="shared" si="11"/>
        <v>304282</v>
      </c>
      <c r="I15" s="31">
        <f t="shared" si="11"/>
        <v>0</v>
      </c>
      <c r="J15" s="31">
        <f t="shared" si="11"/>
        <v>304282</v>
      </c>
      <c r="L15" s="31">
        <f t="shared" ref="L15:M15" si="12">SUM(L16:L23)</f>
        <v>95665.590000000011</v>
      </c>
      <c r="M15" s="31">
        <f t="shared" si="12"/>
        <v>208616.41000000003</v>
      </c>
      <c r="O15" s="156"/>
    </row>
    <row r="16" spans="1:15" x14ac:dyDescent="0.25">
      <c r="A16" s="20" t="s">
        <v>124</v>
      </c>
      <c r="B16" s="21" t="s">
        <v>172</v>
      </c>
      <c r="C16" s="20" t="s">
        <v>173</v>
      </c>
      <c r="D16" s="16">
        <v>140000</v>
      </c>
      <c r="E16" s="16">
        <f>20000+9085+8427</f>
        <v>37512</v>
      </c>
      <c r="F16" s="16">
        <f t="shared" ref="F16:F23" si="13">+D16+E16</f>
        <v>177512</v>
      </c>
      <c r="G16" s="16"/>
      <c r="H16" s="16">
        <f t="shared" ref="H16:H23" si="14">+F16+G16</f>
        <v>177512</v>
      </c>
      <c r="I16" s="16"/>
      <c r="J16" s="16">
        <f t="shared" ref="J16:J23" si="15">+H16+I16</f>
        <v>177512</v>
      </c>
      <c r="L16" s="16">
        <v>62521.13</v>
      </c>
      <c r="M16" s="16">
        <f t="shared" ref="M16:M23" si="16">+F16-L16</f>
        <v>114990.87</v>
      </c>
      <c r="O16" s="156" t="s">
        <v>283</v>
      </c>
    </row>
    <row r="17" spans="1:15" x14ac:dyDescent="0.25">
      <c r="A17" s="20" t="s">
        <v>124</v>
      </c>
      <c r="B17" s="21" t="s">
        <v>174</v>
      </c>
      <c r="C17" s="20" t="s">
        <v>175</v>
      </c>
      <c r="D17" s="16">
        <v>1200</v>
      </c>
      <c r="E17" s="16">
        <v>5000</v>
      </c>
      <c r="F17" s="16">
        <f t="shared" si="13"/>
        <v>6200</v>
      </c>
      <c r="G17" s="16"/>
      <c r="H17" s="16">
        <f t="shared" si="14"/>
        <v>6200</v>
      </c>
      <c r="I17" s="16"/>
      <c r="J17" s="16">
        <f t="shared" si="15"/>
        <v>6200</v>
      </c>
      <c r="L17" s="16">
        <v>4969.67</v>
      </c>
      <c r="M17" s="16">
        <f t="shared" si="16"/>
        <v>1230.33</v>
      </c>
      <c r="O17" s="156" t="s">
        <v>286</v>
      </c>
    </row>
    <row r="18" spans="1:15" x14ac:dyDescent="0.25">
      <c r="A18" s="20" t="s">
        <v>124</v>
      </c>
      <c r="B18" s="21" t="s">
        <v>176</v>
      </c>
      <c r="C18" s="20" t="s">
        <v>177</v>
      </c>
      <c r="D18" s="16">
        <v>45500</v>
      </c>
      <c r="E18" s="16"/>
      <c r="F18" s="16">
        <f t="shared" si="13"/>
        <v>45500</v>
      </c>
      <c r="G18" s="16"/>
      <c r="H18" s="16">
        <f t="shared" si="14"/>
        <v>45500</v>
      </c>
      <c r="I18" s="16"/>
      <c r="J18" s="16">
        <f t="shared" si="15"/>
        <v>45500</v>
      </c>
      <c r="L18" s="16">
        <v>0</v>
      </c>
      <c r="M18" s="16">
        <f t="shared" si="16"/>
        <v>45500</v>
      </c>
      <c r="O18" s="156" t="s">
        <v>287</v>
      </c>
    </row>
    <row r="19" spans="1:15" x14ac:dyDescent="0.25">
      <c r="A19" s="20" t="s">
        <v>124</v>
      </c>
      <c r="B19" s="21" t="s">
        <v>178</v>
      </c>
      <c r="C19" s="20" t="s">
        <v>179</v>
      </c>
      <c r="D19" s="16">
        <v>75000</v>
      </c>
      <c r="E19" s="16"/>
      <c r="F19" s="16">
        <f t="shared" si="13"/>
        <v>75000</v>
      </c>
      <c r="G19" s="16"/>
      <c r="H19" s="16">
        <f t="shared" si="14"/>
        <v>75000</v>
      </c>
      <c r="I19" s="16"/>
      <c r="J19" s="16">
        <f t="shared" si="15"/>
        <v>75000</v>
      </c>
      <c r="L19" s="16">
        <v>28142.21</v>
      </c>
      <c r="M19" s="16">
        <f t="shared" si="16"/>
        <v>46857.79</v>
      </c>
      <c r="O19" s="156" t="s">
        <v>288</v>
      </c>
    </row>
    <row r="20" spans="1:15" x14ac:dyDescent="0.25">
      <c r="A20" s="20"/>
      <c r="B20" s="21">
        <v>65269</v>
      </c>
      <c r="C20" s="20" t="s">
        <v>184</v>
      </c>
      <c r="D20" s="16"/>
      <c r="E20" s="16"/>
      <c r="F20" s="16">
        <f t="shared" si="13"/>
        <v>0</v>
      </c>
      <c r="G20" s="16"/>
      <c r="H20" s="16">
        <f t="shared" si="14"/>
        <v>0</v>
      </c>
      <c r="I20" s="16"/>
      <c r="J20" s="16">
        <f t="shared" si="15"/>
        <v>0</v>
      </c>
      <c r="L20" s="16"/>
      <c r="M20" s="16">
        <f t="shared" si="16"/>
        <v>0</v>
      </c>
    </row>
    <row r="21" spans="1:15" x14ac:dyDescent="0.25">
      <c r="A21" s="21" t="s">
        <v>124</v>
      </c>
      <c r="B21" s="21">
        <v>66313</v>
      </c>
      <c r="C21" s="20" t="s">
        <v>185</v>
      </c>
      <c r="D21" s="16"/>
      <c r="E21" s="16"/>
      <c r="F21" s="16">
        <f t="shared" si="13"/>
        <v>0</v>
      </c>
      <c r="G21" s="16"/>
      <c r="H21" s="16">
        <f t="shared" si="14"/>
        <v>0</v>
      </c>
      <c r="I21" s="16"/>
      <c r="J21" s="16">
        <f t="shared" si="15"/>
        <v>0</v>
      </c>
      <c r="L21" s="16"/>
      <c r="M21" s="16">
        <f t="shared" si="16"/>
        <v>0</v>
      </c>
    </row>
    <row r="22" spans="1:15" x14ac:dyDescent="0.25">
      <c r="A22" s="21"/>
      <c r="B22" s="21">
        <v>66323</v>
      </c>
      <c r="C22" s="20" t="s">
        <v>258</v>
      </c>
      <c r="D22" s="16"/>
      <c r="E22" s="16"/>
      <c r="F22" s="16">
        <f t="shared" si="13"/>
        <v>0</v>
      </c>
      <c r="G22" s="16"/>
      <c r="H22" s="16">
        <f t="shared" si="14"/>
        <v>0</v>
      </c>
      <c r="I22" s="16"/>
      <c r="J22" s="16">
        <f t="shared" si="15"/>
        <v>0</v>
      </c>
      <c r="L22" s="16"/>
      <c r="M22" s="16">
        <f t="shared" si="16"/>
        <v>0</v>
      </c>
    </row>
    <row r="23" spans="1:15" x14ac:dyDescent="0.25">
      <c r="A23" s="20" t="s">
        <v>124</v>
      </c>
      <c r="B23" s="21" t="s">
        <v>180</v>
      </c>
      <c r="C23" s="20" t="s">
        <v>181</v>
      </c>
      <c r="D23" s="16">
        <v>50</v>
      </c>
      <c r="E23" s="16">
        <v>20</v>
      </c>
      <c r="F23" s="16">
        <f t="shared" si="13"/>
        <v>70</v>
      </c>
      <c r="G23" s="16"/>
      <c r="H23" s="16">
        <f t="shared" si="14"/>
        <v>70</v>
      </c>
      <c r="I23" s="16"/>
      <c r="J23" s="16">
        <f t="shared" si="15"/>
        <v>70</v>
      </c>
      <c r="L23" s="16">
        <v>32.58</v>
      </c>
      <c r="M23" s="16">
        <f t="shared" si="16"/>
        <v>37.42</v>
      </c>
    </row>
    <row r="24" spans="1:15" s="8" customFormat="1" x14ac:dyDescent="0.25">
      <c r="A24" s="24"/>
      <c r="B24" s="45"/>
      <c r="C24" s="24" t="s">
        <v>188</v>
      </c>
      <c r="D24" s="31">
        <f t="shared" ref="D24:M24" si="17">+D25</f>
        <v>0</v>
      </c>
      <c r="E24" s="31">
        <f t="shared" si="17"/>
        <v>7887</v>
      </c>
      <c r="F24" s="31">
        <f t="shared" si="17"/>
        <v>7887</v>
      </c>
      <c r="G24" s="31">
        <f t="shared" si="17"/>
        <v>0</v>
      </c>
      <c r="H24" s="31">
        <f t="shared" si="17"/>
        <v>7887</v>
      </c>
      <c r="I24" s="31">
        <f t="shared" si="17"/>
        <v>0</v>
      </c>
      <c r="J24" s="31">
        <f t="shared" si="17"/>
        <v>7887</v>
      </c>
      <c r="L24" s="31">
        <f t="shared" si="17"/>
        <v>7886.9</v>
      </c>
      <c r="M24" s="31">
        <f t="shared" si="17"/>
        <v>0</v>
      </c>
      <c r="O24" s="156"/>
    </row>
    <row r="25" spans="1:15" x14ac:dyDescent="0.25">
      <c r="A25" s="46">
        <v>29</v>
      </c>
      <c r="B25" s="46">
        <v>92211</v>
      </c>
      <c r="C25" s="47" t="s">
        <v>189</v>
      </c>
      <c r="D25" s="90">
        <v>0</v>
      </c>
      <c r="E25" s="90">
        <v>7887</v>
      </c>
      <c r="F25" s="90">
        <f>+D25+E25</f>
        <v>7887</v>
      </c>
      <c r="G25" s="90"/>
      <c r="H25" s="90">
        <f>+F25+G25</f>
        <v>7887</v>
      </c>
      <c r="I25" s="90"/>
      <c r="J25" s="90">
        <f>+H25+I25</f>
        <v>7887</v>
      </c>
      <c r="L25" s="90">
        <v>7886.9</v>
      </c>
      <c r="M25" s="90">
        <v>0</v>
      </c>
    </row>
    <row r="26" spans="1:15" x14ac:dyDescent="0.25">
      <c r="A26" s="9"/>
      <c r="B26" s="9"/>
      <c r="C26" s="9"/>
      <c r="D26" s="91"/>
      <c r="E26" s="91"/>
      <c r="F26" s="91"/>
      <c r="G26" s="91"/>
      <c r="H26" s="91"/>
      <c r="I26" s="91"/>
      <c r="J26" s="91"/>
      <c r="L26" s="91"/>
      <c r="M26" s="91"/>
    </row>
    <row r="28" spans="1:15" x14ac:dyDescent="0.25">
      <c r="C28" s="10" t="s">
        <v>182</v>
      </c>
      <c r="D28" s="3">
        <f t="shared" ref="D28:F28" si="18">+D8+D13+D15+D24</f>
        <v>2562350</v>
      </c>
      <c r="E28" s="3">
        <f t="shared" ref="E28:H28" si="19">+E8+E13+E15+E24</f>
        <v>496020</v>
      </c>
      <c r="F28" s="3">
        <f t="shared" si="18"/>
        <v>3058370</v>
      </c>
      <c r="G28" s="3">
        <f t="shared" si="19"/>
        <v>0</v>
      </c>
      <c r="H28" s="3">
        <f t="shared" si="19"/>
        <v>3058370</v>
      </c>
      <c r="I28" s="3">
        <f t="shared" ref="I28:J28" si="20">+I8+I13+I15+I24</f>
        <v>0</v>
      </c>
      <c r="J28" s="3">
        <f t="shared" si="20"/>
        <v>3058370</v>
      </c>
      <c r="L28" s="3">
        <f t="shared" ref="L28:M28" si="21">+L8+L13+L15+L24</f>
        <v>632721.69000000006</v>
      </c>
      <c r="M28" s="3">
        <f t="shared" si="21"/>
        <v>2425648.21</v>
      </c>
    </row>
    <row r="29" spans="1:15" ht="15.75" x14ac:dyDescent="0.25">
      <c r="C29" s="11"/>
      <c r="D29" s="92"/>
      <c r="E29" s="92"/>
      <c r="F29" s="92"/>
      <c r="G29" s="92"/>
      <c r="H29" s="92"/>
      <c r="I29" s="92"/>
      <c r="J29" s="92"/>
      <c r="L29" s="92"/>
      <c r="M29" s="92"/>
    </row>
    <row r="30" spans="1:15" x14ac:dyDescent="0.25">
      <c r="C30" s="2" t="s">
        <v>132</v>
      </c>
      <c r="D30" s="1">
        <f t="shared" ref="D30:F30" si="22">+D13</f>
        <v>2300000</v>
      </c>
      <c r="E30" s="1">
        <f t="shared" ref="E30:H30" si="23">+E13</f>
        <v>445000</v>
      </c>
      <c r="F30" s="1">
        <f t="shared" si="22"/>
        <v>2745000</v>
      </c>
      <c r="G30" s="1">
        <f t="shared" si="23"/>
        <v>0</v>
      </c>
      <c r="H30" s="1">
        <f t="shared" si="23"/>
        <v>2745000</v>
      </c>
      <c r="I30" s="1">
        <f t="shared" ref="I30:J30" si="24">+I13</f>
        <v>0</v>
      </c>
      <c r="J30" s="1">
        <f t="shared" si="24"/>
        <v>2745000</v>
      </c>
      <c r="K30" s="1"/>
      <c r="L30" s="1">
        <f t="shared" ref="L30:M30" si="25">+L13</f>
        <v>528569.14</v>
      </c>
      <c r="M30" s="1">
        <f t="shared" si="25"/>
        <v>2216430.86</v>
      </c>
    </row>
    <row r="31" spans="1:15" x14ac:dyDescent="0.25">
      <c r="B31" s="1"/>
      <c r="C31" s="2" t="s">
        <v>133</v>
      </c>
      <c r="D31" s="1">
        <f t="shared" ref="D31:F31" si="26">+D8</f>
        <v>600</v>
      </c>
      <c r="E31" s="1">
        <f t="shared" ref="E31:H31" si="27">+E8</f>
        <v>601</v>
      </c>
      <c r="F31" s="1">
        <f t="shared" si="26"/>
        <v>1201</v>
      </c>
      <c r="G31" s="1">
        <f t="shared" si="27"/>
        <v>0</v>
      </c>
      <c r="H31" s="1">
        <f t="shared" si="27"/>
        <v>1201</v>
      </c>
      <c r="I31" s="1">
        <f t="shared" ref="I31:J31" si="28">+I8</f>
        <v>0</v>
      </c>
      <c r="J31" s="1">
        <f t="shared" si="28"/>
        <v>1201</v>
      </c>
      <c r="L31" s="1">
        <f t="shared" ref="L31:M31" si="29">+L8</f>
        <v>600.05999999999995</v>
      </c>
      <c r="M31" s="1">
        <f t="shared" si="29"/>
        <v>600.94000000000005</v>
      </c>
    </row>
    <row r="32" spans="1:15" x14ac:dyDescent="0.25">
      <c r="C32" s="2" t="s">
        <v>134</v>
      </c>
      <c r="D32" s="1">
        <f t="shared" ref="D32:F32" si="30">+D15</f>
        <v>261750</v>
      </c>
      <c r="E32" s="1">
        <f t="shared" ref="E32:H32" si="31">+E15</f>
        <v>42532</v>
      </c>
      <c r="F32" s="1">
        <f t="shared" si="30"/>
        <v>304282</v>
      </c>
      <c r="G32" s="1">
        <f t="shared" si="31"/>
        <v>0</v>
      </c>
      <c r="H32" s="1">
        <f t="shared" si="31"/>
        <v>304282</v>
      </c>
      <c r="I32" s="1">
        <f t="shared" ref="I32:J32" si="32">+I15</f>
        <v>0</v>
      </c>
      <c r="J32" s="1">
        <f t="shared" si="32"/>
        <v>304282</v>
      </c>
      <c r="L32" s="1">
        <f t="shared" ref="L32:M32" si="33">+L15</f>
        <v>95665.590000000011</v>
      </c>
      <c r="M32" s="1">
        <f t="shared" si="33"/>
        <v>208616.41000000003</v>
      </c>
    </row>
    <row r="33" spans="3:13" x14ac:dyDescent="0.25">
      <c r="C33" s="2" t="s">
        <v>187</v>
      </c>
      <c r="D33" s="1">
        <f t="shared" ref="D33:F33" si="34">+D24</f>
        <v>0</v>
      </c>
      <c r="E33" s="1">
        <f t="shared" ref="E33:H33" si="35">+E24</f>
        <v>7887</v>
      </c>
      <c r="F33" s="1">
        <f t="shared" si="34"/>
        <v>7887</v>
      </c>
      <c r="G33" s="1">
        <f t="shared" si="35"/>
        <v>0</v>
      </c>
      <c r="H33" s="1">
        <f t="shared" si="35"/>
        <v>7887</v>
      </c>
      <c r="I33" s="1">
        <f t="shared" ref="I33:J33" si="36">+I24</f>
        <v>0</v>
      </c>
      <c r="J33" s="1">
        <f t="shared" si="36"/>
        <v>7887</v>
      </c>
      <c r="L33" s="1">
        <f t="shared" ref="L33:M33" si="37">+L24</f>
        <v>7886.9</v>
      </c>
      <c r="M33" s="1">
        <f t="shared" si="37"/>
        <v>0</v>
      </c>
    </row>
    <row r="34" spans="3:13" x14ac:dyDescent="0.25">
      <c r="D34" s="3">
        <f t="shared" ref="D34:F34" si="38">SUM(D30:D33)</f>
        <v>2562350</v>
      </c>
      <c r="E34" s="3">
        <f t="shared" ref="E34:H34" si="39">SUM(E30:E33)</f>
        <v>496020</v>
      </c>
      <c r="F34" s="3">
        <f t="shared" si="38"/>
        <v>3058370</v>
      </c>
      <c r="G34" s="3">
        <f t="shared" si="39"/>
        <v>0</v>
      </c>
      <c r="H34" s="3">
        <f t="shared" si="39"/>
        <v>3058370</v>
      </c>
      <c r="I34" s="3">
        <f t="shared" ref="I34:J34" si="40">SUM(I30:I33)</f>
        <v>0</v>
      </c>
      <c r="J34" s="3">
        <f t="shared" si="40"/>
        <v>3058370</v>
      </c>
      <c r="L34" s="3">
        <f t="shared" ref="L34:M34" si="41">SUM(L30:L33)</f>
        <v>632721.69000000006</v>
      </c>
      <c r="M34" s="3">
        <f t="shared" si="41"/>
        <v>2425648.21</v>
      </c>
    </row>
    <row r="36" spans="3:13" x14ac:dyDescent="0.25">
      <c r="F36" s="88"/>
      <c r="H36" s="88"/>
      <c r="J36" s="88"/>
    </row>
    <row r="38" spans="3:13" x14ac:dyDescent="0.25">
      <c r="C38" s="2" t="s">
        <v>132</v>
      </c>
      <c r="D38" s="1">
        <f>+D30-vanpror.!D136</f>
        <v>0</v>
      </c>
      <c r="E38" s="1">
        <f>+E30-vanpror.!E136</f>
        <v>0</v>
      </c>
      <c r="F38" s="1">
        <f>+F30-vanpror.!F136</f>
        <v>0</v>
      </c>
      <c r="G38" s="1">
        <f>+G30-vanpror.!G136</f>
        <v>0</v>
      </c>
      <c r="H38" s="1">
        <f>+H30-vanpror.!H136</f>
        <v>0</v>
      </c>
      <c r="I38" s="1">
        <f>+I30-vanpror.!I136</f>
        <v>0</v>
      </c>
      <c r="J38" s="1">
        <f>+J30-vanpror.!J136</f>
        <v>0</v>
      </c>
      <c r="L38" s="1">
        <f>+L30-vanpror.!L136</f>
        <v>-212859.44000000006</v>
      </c>
      <c r="M38" s="1">
        <f>+M30-vanpror.!M136</f>
        <v>212859.43999999994</v>
      </c>
    </row>
    <row r="39" spans="3:13" x14ac:dyDescent="0.25">
      <c r="C39" s="2" t="s">
        <v>133</v>
      </c>
      <c r="D39" s="1">
        <f>+D31-vanpror.!D137</f>
        <v>0</v>
      </c>
      <c r="E39" s="1">
        <f>+E31-vanpror.!E137</f>
        <v>0</v>
      </c>
      <c r="F39" s="1">
        <f>+F31-vanpror.!F137</f>
        <v>0</v>
      </c>
      <c r="G39" s="1">
        <f>+G31-vanpror.!G137</f>
        <v>0</v>
      </c>
      <c r="H39" s="1">
        <f>+H31-vanpror.!H137</f>
        <v>0</v>
      </c>
      <c r="I39" s="1">
        <f>+I31-vanpror.!I137</f>
        <v>0</v>
      </c>
      <c r="J39" s="1">
        <f>+J31-vanpror.!J137</f>
        <v>0</v>
      </c>
      <c r="L39" s="1">
        <f>+L31-vanpror.!L137</f>
        <v>600.05999999999995</v>
      </c>
      <c r="M39" s="1">
        <f>+M31-vanpror.!M137</f>
        <v>-600.05999999999995</v>
      </c>
    </row>
    <row r="40" spans="3:13" x14ac:dyDescent="0.25">
      <c r="C40" s="2" t="s">
        <v>134</v>
      </c>
      <c r="D40" s="1">
        <f>+D32-vanpror.!D138</f>
        <v>0</v>
      </c>
      <c r="E40" s="1">
        <f>+E32-vanpror.!E138</f>
        <v>9085</v>
      </c>
      <c r="F40" s="1">
        <f>+F32-vanpror.!F138</f>
        <v>9085</v>
      </c>
      <c r="G40" s="1">
        <f>+G32-vanpror.!G138</f>
        <v>0</v>
      </c>
      <c r="H40" s="1">
        <f>+H32-vanpror.!H138</f>
        <v>9615</v>
      </c>
      <c r="I40" s="1">
        <f>+I32-vanpror.!I138</f>
        <v>0</v>
      </c>
      <c r="J40" s="1">
        <f>+J32-vanpror.!J138</f>
        <v>9615</v>
      </c>
      <c r="L40" s="1">
        <f>+L32-vanpror.!L138</f>
        <v>23412.14</v>
      </c>
      <c r="M40" s="1">
        <f>+M32-vanpror.!M138</f>
        <v>-14327.139999999956</v>
      </c>
    </row>
    <row r="41" spans="3:13" x14ac:dyDescent="0.25">
      <c r="C41" s="2" t="s">
        <v>187</v>
      </c>
      <c r="D41" s="1">
        <f>+D33-vanpror.!D139</f>
        <v>0</v>
      </c>
      <c r="E41" s="1">
        <f>+E33-vanpror.!E139</f>
        <v>-9085</v>
      </c>
      <c r="F41" s="1">
        <f>+F33-vanpror.!F139</f>
        <v>-9085</v>
      </c>
      <c r="G41" s="1">
        <f>+G33-vanpror.!G139</f>
        <v>0</v>
      </c>
      <c r="H41" s="1">
        <f>+H33-vanpror.!H139</f>
        <v>3806</v>
      </c>
      <c r="I41" s="1">
        <f>+I33-vanpror.!I139</f>
        <v>0</v>
      </c>
      <c r="J41" s="1">
        <f>+J33-vanpror.!J139</f>
        <v>3806</v>
      </c>
      <c r="L41" s="1">
        <f>+L33-vanpror.!L139</f>
        <v>1440.829999999999</v>
      </c>
      <c r="M41" s="1">
        <f>+M33-vanpror.!M139</f>
        <v>-10525.09</v>
      </c>
    </row>
    <row r="42" spans="3:13" x14ac:dyDescent="0.25">
      <c r="D42" s="1">
        <f>+D34-vanpror.!D140</f>
        <v>0</v>
      </c>
      <c r="E42" s="1">
        <f>+E34-vanpror.!E140</f>
        <v>0</v>
      </c>
      <c r="F42" s="1">
        <f>+F34-vanpror.!F140</f>
        <v>0</v>
      </c>
      <c r="G42" s="1">
        <f>+G34-vanpror.!G140</f>
        <v>0</v>
      </c>
      <c r="H42" s="1">
        <f>+H34-vanpror.!H140</f>
        <v>13421</v>
      </c>
      <c r="I42" s="1">
        <f>+I34-vanpror.!I140</f>
        <v>0</v>
      </c>
      <c r="J42" s="1">
        <f>+J34-vanpror.!J140</f>
        <v>13421</v>
      </c>
      <c r="L42" s="1">
        <f>+L34-vanpror.!L140</f>
        <v>-187406.40999999992</v>
      </c>
      <c r="M42" s="1">
        <f>+M34-vanpror.!M140</f>
        <v>187407.15000000037</v>
      </c>
    </row>
    <row r="44" spans="3:13" x14ac:dyDescent="0.25">
      <c r="D44" s="1">
        <f>+D28+'prorač. '!D129</f>
        <v>3189320</v>
      </c>
      <c r="E44" s="1">
        <f>+E28+'prorač. '!E129</f>
        <v>512308</v>
      </c>
      <c r="F44" s="1">
        <f>+F28+'prorač. '!F129</f>
        <v>3701628</v>
      </c>
      <c r="G44" s="1">
        <f>+G28+'prorač. '!G129</f>
        <v>0</v>
      </c>
      <c r="H44" s="1">
        <f>+H28+'prorač. '!H129</f>
        <v>3701628</v>
      </c>
      <c r="I44" s="1">
        <f>+I28+'prorač. '!I129</f>
        <v>0</v>
      </c>
      <c r="J44" s="1">
        <f>+J28+'prorač. '!J129</f>
        <v>3701628</v>
      </c>
      <c r="L44" s="1">
        <f>+L28+'prorač. '!L129</f>
        <v>803897.56</v>
      </c>
      <c r="M44" s="1">
        <f>+M28+'prorač. '!M129</f>
        <v>2881442.34</v>
      </c>
    </row>
    <row r="47" spans="3:13" x14ac:dyDescent="0.25">
      <c r="G47" s="1">
        <v>0</v>
      </c>
      <c r="H47" s="1">
        <v>3482927.9</v>
      </c>
      <c r="I47" s="1">
        <v>0</v>
      </c>
      <c r="J47" s="1">
        <v>3482927.9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CF380-0E5C-48FF-AC1E-B3EF8EC47593}">
  <dimension ref="B3:D9"/>
  <sheetViews>
    <sheetView workbookViewId="0"/>
  </sheetViews>
  <sheetFormatPr defaultRowHeight="15" x14ac:dyDescent="0.25"/>
  <cols>
    <col min="1" max="1" width="9.140625" style="49"/>
    <col min="2" max="2" width="35.5703125" style="49" bestFit="1" customWidth="1"/>
    <col min="3" max="4" width="10.140625" style="50" bestFit="1" customWidth="1"/>
    <col min="5" max="16384" width="9.140625" style="49"/>
  </cols>
  <sheetData>
    <row r="3" spans="2:4" x14ac:dyDescent="0.25">
      <c r="B3" s="49" t="s">
        <v>203</v>
      </c>
      <c r="C3" s="50">
        <v>25000</v>
      </c>
      <c r="D3" s="50">
        <f>+C3/1.05</f>
        <v>23809.523809523809</v>
      </c>
    </row>
    <row r="4" spans="2:4" x14ac:dyDescent="0.25">
      <c r="B4" s="49" t="s">
        <v>204</v>
      </c>
      <c r="C4" s="50">
        <v>70000</v>
      </c>
      <c r="D4" s="50">
        <f>+C4/1.13</f>
        <v>61946.902654867263</v>
      </c>
    </row>
    <row r="5" spans="2:4" x14ac:dyDescent="0.25">
      <c r="B5" s="49" t="s">
        <v>205</v>
      </c>
      <c r="C5" s="50">
        <v>25000</v>
      </c>
      <c r="D5" s="50">
        <f>+C5/1.05</f>
        <v>23809.523809523809</v>
      </c>
    </row>
    <row r="6" spans="2:4" x14ac:dyDescent="0.25">
      <c r="B6" s="49" t="s">
        <v>206</v>
      </c>
      <c r="C6" s="50">
        <v>129000</v>
      </c>
      <c r="D6" s="50">
        <f>+C6/1.25</f>
        <v>103200</v>
      </c>
    </row>
    <row r="7" spans="2:4" x14ac:dyDescent="0.25">
      <c r="B7" s="49" t="s">
        <v>207</v>
      </c>
      <c r="C7" s="50">
        <v>50000</v>
      </c>
      <c r="D7" s="50">
        <f>+C7/1.25</f>
        <v>40000</v>
      </c>
    </row>
    <row r="8" spans="2:4" x14ac:dyDescent="0.25">
      <c r="B8" s="49" t="s">
        <v>208</v>
      </c>
      <c r="C8" s="50">
        <v>170000</v>
      </c>
      <c r="D8" s="50">
        <f>+C8/1.13</f>
        <v>150442.47787610622</v>
      </c>
    </row>
    <row r="9" spans="2:4" x14ac:dyDescent="0.25">
      <c r="B9" s="49" t="s">
        <v>209</v>
      </c>
      <c r="C9" s="50">
        <v>38000</v>
      </c>
      <c r="D9" s="50">
        <f>+C9/1.13</f>
        <v>33628.318584070803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AF7C8-39B0-4FBF-9902-3AD5F6BAD562}">
  <dimension ref="A1:S185"/>
  <sheetViews>
    <sheetView showGridLines="0" tabSelected="1" zoomScaleNormal="100" workbookViewId="0">
      <pane xSplit="3" ySplit="2" topLeftCell="D165" activePane="bottomRight" state="frozen"/>
      <selection activeCell="G31" sqref="G31"/>
      <selection pane="topRight" activeCell="G31" sqref="G31"/>
      <selection pane="bottomLeft" activeCell="G31" sqref="G31"/>
      <selection pane="bottomRight" activeCell="L32" sqref="L32"/>
    </sheetView>
  </sheetViews>
  <sheetFormatPr defaultColWidth="11.42578125" defaultRowHeight="15" x14ac:dyDescent="0.25"/>
  <cols>
    <col min="1" max="2" width="12.5703125" customWidth="1"/>
    <col min="3" max="3" width="48" customWidth="1"/>
    <col min="4" max="4" width="12.7109375" style="1" bestFit="1" customWidth="1"/>
    <col min="5" max="5" width="12.7109375" style="1" hidden="1" customWidth="1"/>
    <col min="6" max="6" width="12.7109375" bestFit="1" customWidth="1"/>
    <col min="7" max="7" width="12.7109375" style="1" hidden="1" customWidth="1"/>
    <col min="8" max="8" width="12.7109375" hidden="1" customWidth="1"/>
    <col min="9" max="9" width="12.7109375" style="1" hidden="1" customWidth="1"/>
    <col min="10" max="10" width="12.7109375" hidden="1" customWidth="1"/>
    <col min="11" max="11" width="3.7109375" style="155" customWidth="1"/>
    <col min="12" max="13" width="11.7109375" style="1" customWidth="1"/>
    <col min="14" max="15" width="11.7109375" style="1" hidden="1" customWidth="1"/>
    <col min="16" max="16" width="11.7109375" hidden="1" customWidth="1"/>
    <col min="17" max="17" width="10.85546875" hidden="1" customWidth="1"/>
    <col min="18" max="18" width="12.42578125" bestFit="1" customWidth="1"/>
    <col min="257" max="257" width="12.5703125" customWidth="1"/>
    <col min="258" max="258" width="50" customWidth="1"/>
    <col min="259" max="259" width="20.28515625" customWidth="1"/>
    <col min="260" max="265" width="13.7109375" customWidth="1"/>
    <col min="266" max="266" width="0" hidden="1" customWidth="1"/>
    <col min="268" max="268" width="11.7109375" bestFit="1" customWidth="1"/>
    <col min="513" max="513" width="12.5703125" customWidth="1"/>
    <col min="514" max="514" width="50" customWidth="1"/>
    <col min="515" max="515" width="20.28515625" customWidth="1"/>
    <col min="516" max="521" width="13.7109375" customWidth="1"/>
    <col min="522" max="522" width="0" hidden="1" customWidth="1"/>
    <col min="524" max="524" width="11.7109375" bestFit="1" customWidth="1"/>
    <col min="769" max="769" width="12.5703125" customWidth="1"/>
    <col min="770" max="770" width="50" customWidth="1"/>
    <col min="771" max="771" width="20.28515625" customWidth="1"/>
    <col min="772" max="777" width="13.7109375" customWidth="1"/>
    <col min="778" max="778" width="0" hidden="1" customWidth="1"/>
    <col min="780" max="780" width="11.7109375" bestFit="1" customWidth="1"/>
    <col min="1025" max="1025" width="12.5703125" customWidth="1"/>
    <col min="1026" max="1026" width="50" customWidth="1"/>
    <col min="1027" max="1027" width="20.28515625" customWidth="1"/>
    <col min="1028" max="1033" width="13.7109375" customWidth="1"/>
    <col min="1034" max="1034" width="0" hidden="1" customWidth="1"/>
    <col min="1036" max="1036" width="11.7109375" bestFit="1" customWidth="1"/>
    <col min="1281" max="1281" width="12.5703125" customWidth="1"/>
    <col min="1282" max="1282" width="50" customWidth="1"/>
    <col min="1283" max="1283" width="20.28515625" customWidth="1"/>
    <col min="1284" max="1289" width="13.7109375" customWidth="1"/>
    <col min="1290" max="1290" width="0" hidden="1" customWidth="1"/>
    <col min="1292" max="1292" width="11.7109375" bestFit="1" customWidth="1"/>
    <col min="1537" max="1537" width="12.5703125" customWidth="1"/>
    <col min="1538" max="1538" width="50" customWidth="1"/>
    <col min="1539" max="1539" width="20.28515625" customWidth="1"/>
    <col min="1540" max="1545" width="13.7109375" customWidth="1"/>
    <col min="1546" max="1546" width="0" hidden="1" customWidth="1"/>
    <col min="1548" max="1548" width="11.7109375" bestFit="1" customWidth="1"/>
    <col min="1793" max="1793" width="12.5703125" customWidth="1"/>
    <col min="1794" max="1794" width="50" customWidth="1"/>
    <col min="1795" max="1795" width="20.28515625" customWidth="1"/>
    <col min="1796" max="1801" width="13.7109375" customWidth="1"/>
    <col min="1802" max="1802" width="0" hidden="1" customWidth="1"/>
    <col min="1804" max="1804" width="11.7109375" bestFit="1" customWidth="1"/>
    <col min="2049" max="2049" width="12.5703125" customWidth="1"/>
    <col min="2050" max="2050" width="50" customWidth="1"/>
    <col min="2051" max="2051" width="20.28515625" customWidth="1"/>
    <col min="2052" max="2057" width="13.7109375" customWidth="1"/>
    <col min="2058" max="2058" width="0" hidden="1" customWidth="1"/>
    <col min="2060" max="2060" width="11.7109375" bestFit="1" customWidth="1"/>
    <col min="2305" max="2305" width="12.5703125" customWidth="1"/>
    <col min="2306" max="2306" width="50" customWidth="1"/>
    <col min="2307" max="2307" width="20.28515625" customWidth="1"/>
    <col min="2308" max="2313" width="13.7109375" customWidth="1"/>
    <col min="2314" max="2314" width="0" hidden="1" customWidth="1"/>
    <col min="2316" max="2316" width="11.7109375" bestFit="1" customWidth="1"/>
    <col min="2561" max="2561" width="12.5703125" customWidth="1"/>
    <col min="2562" max="2562" width="50" customWidth="1"/>
    <col min="2563" max="2563" width="20.28515625" customWidth="1"/>
    <col min="2564" max="2569" width="13.7109375" customWidth="1"/>
    <col min="2570" max="2570" width="0" hidden="1" customWidth="1"/>
    <col min="2572" max="2572" width="11.7109375" bestFit="1" customWidth="1"/>
    <col min="2817" max="2817" width="12.5703125" customWidth="1"/>
    <col min="2818" max="2818" width="50" customWidth="1"/>
    <col min="2819" max="2819" width="20.28515625" customWidth="1"/>
    <col min="2820" max="2825" width="13.7109375" customWidth="1"/>
    <col min="2826" max="2826" width="0" hidden="1" customWidth="1"/>
    <col min="2828" max="2828" width="11.7109375" bestFit="1" customWidth="1"/>
    <col min="3073" max="3073" width="12.5703125" customWidth="1"/>
    <col min="3074" max="3074" width="50" customWidth="1"/>
    <col min="3075" max="3075" width="20.28515625" customWidth="1"/>
    <col min="3076" max="3081" width="13.7109375" customWidth="1"/>
    <col min="3082" max="3082" width="0" hidden="1" customWidth="1"/>
    <col min="3084" max="3084" width="11.7109375" bestFit="1" customWidth="1"/>
    <col min="3329" max="3329" width="12.5703125" customWidth="1"/>
    <col min="3330" max="3330" width="50" customWidth="1"/>
    <col min="3331" max="3331" width="20.28515625" customWidth="1"/>
    <col min="3332" max="3337" width="13.7109375" customWidth="1"/>
    <col min="3338" max="3338" width="0" hidden="1" customWidth="1"/>
    <col min="3340" max="3340" width="11.7109375" bestFit="1" customWidth="1"/>
    <col min="3585" max="3585" width="12.5703125" customWidth="1"/>
    <col min="3586" max="3586" width="50" customWidth="1"/>
    <col min="3587" max="3587" width="20.28515625" customWidth="1"/>
    <col min="3588" max="3593" width="13.7109375" customWidth="1"/>
    <col min="3594" max="3594" width="0" hidden="1" customWidth="1"/>
    <col min="3596" max="3596" width="11.7109375" bestFit="1" customWidth="1"/>
    <col min="3841" max="3841" width="12.5703125" customWidth="1"/>
    <col min="3842" max="3842" width="50" customWidth="1"/>
    <col min="3843" max="3843" width="20.28515625" customWidth="1"/>
    <col min="3844" max="3849" width="13.7109375" customWidth="1"/>
    <col min="3850" max="3850" width="0" hidden="1" customWidth="1"/>
    <col min="3852" max="3852" width="11.7109375" bestFit="1" customWidth="1"/>
    <col min="4097" max="4097" width="12.5703125" customWidth="1"/>
    <col min="4098" max="4098" width="50" customWidth="1"/>
    <col min="4099" max="4099" width="20.28515625" customWidth="1"/>
    <col min="4100" max="4105" width="13.7109375" customWidth="1"/>
    <col min="4106" max="4106" width="0" hidden="1" customWidth="1"/>
    <col min="4108" max="4108" width="11.7109375" bestFit="1" customWidth="1"/>
    <col min="4353" max="4353" width="12.5703125" customWidth="1"/>
    <col min="4354" max="4354" width="50" customWidth="1"/>
    <col min="4355" max="4355" width="20.28515625" customWidth="1"/>
    <col min="4356" max="4361" width="13.7109375" customWidth="1"/>
    <col min="4362" max="4362" width="0" hidden="1" customWidth="1"/>
    <col min="4364" max="4364" width="11.7109375" bestFit="1" customWidth="1"/>
    <col min="4609" max="4609" width="12.5703125" customWidth="1"/>
    <col min="4610" max="4610" width="50" customWidth="1"/>
    <col min="4611" max="4611" width="20.28515625" customWidth="1"/>
    <col min="4612" max="4617" width="13.7109375" customWidth="1"/>
    <col min="4618" max="4618" width="0" hidden="1" customWidth="1"/>
    <col min="4620" max="4620" width="11.7109375" bestFit="1" customWidth="1"/>
    <col min="4865" max="4865" width="12.5703125" customWidth="1"/>
    <col min="4866" max="4866" width="50" customWidth="1"/>
    <col min="4867" max="4867" width="20.28515625" customWidth="1"/>
    <col min="4868" max="4873" width="13.7109375" customWidth="1"/>
    <col min="4874" max="4874" width="0" hidden="1" customWidth="1"/>
    <col min="4876" max="4876" width="11.7109375" bestFit="1" customWidth="1"/>
    <col min="5121" max="5121" width="12.5703125" customWidth="1"/>
    <col min="5122" max="5122" width="50" customWidth="1"/>
    <col min="5123" max="5123" width="20.28515625" customWidth="1"/>
    <col min="5124" max="5129" width="13.7109375" customWidth="1"/>
    <col min="5130" max="5130" width="0" hidden="1" customWidth="1"/>
    <col min="5132" max="5132" width="11.7109375" bestFit="1" customWidth="1"/>
    <col min="5377" max="5377" width="12.5703125" customWidth="1"/>
    <col min="5378" max="5378" width="50" customWidth="1"/>
    <col min="5379" max="5379" width="20.28515625" customWidth="1"/>
    <col min="5380" max="5385" width="13.7109375" customWidth="1"/>
    <col min="5386" max="5386" width="0" hidden="1" customWidth="1"/>
    <col min="5388" max="5388" width="11.7109375" bestFit="1" customWidth="1"/>
    <col min="5633" max="5633" width="12.5703125" customWidth="1"/>
    <col min="5634" max="5634" width="50" customWidth="1"/>
    <col min="5635" max="5635" width="20.28515625" customWidth="1"/>
    <col min="5636" max="5641" width="13.7109375" customWidth="1"/>
    <col min="5642" max="5642" width="0" hidden="1" customWidth="1"/>
    <col min="5644" max="5644" width="11.7109375" bestFit="1" customWidth="1"/>
    <col min="5889" max="5889" width="12.5703125" customWidth="1"/>
    <col min="5890" max="5890" width="50" customWidth="1"/>
    <col min="5891" max="5891" width="20.28515625" customWidth="1"/>
    <col min="5892" max="5897" width="13.7109375" customWidth="1"/>
    <col min="5898" max="5898" width="0" hidden="1" customWidth="1"/>
    <col min="5900" max="5900" width="11.7109375" bestFit="1" customWidth="1"/>
    <col min="6145" max="6145" width="12.5703125" customWidth="1"/>
    <col min="6146" max="6146" width="50" customWidth="1"/>
    <col min="6147" max="6147" width="20.28515625" customWidth="1"/>
    <col min="6148" max="6153" width="13.7109375" customWidth="1"/>
    <col min="6154" max="6154" width="0" hidden="1" customWidth="1"/>
    <col min="6156" max="6156" width="11.7109375" bestFit="1" customWidth="1"/>
    <col min="6401" max="6401" width="12.5703125" customWidth="1"/>
    <col min="6402" max="6402" width="50" customWidth="1"/>
    <col min="6403" max="6403" width="20.28515625" customWidth="1"/>
    <col min="6404" max="6409" width="13.7109375" customWidth="1"/>
    <col min="6410" max="6410" width="0" hidden="1" customWidth="1"/>
    <col min="6412" max="6412" width="11.7109375" bestFit="1" customWidth="1"/>
    <col min="6657" max="6657" width="12.5703125" customWidth="1"/>
    <col min="6658" max="6658" width="50" customWidth="1"/>
    <col min="6659" max="6659" width="20.28515625" customWidth="1"/>
    <col min="6660" max="6665" width="13.7109375" customWidth="1"/>
    <col min="6666" max="6666" width="0" hidden="1" customWidth="1"/>
    <col min="6668" max="6668" width="11.7109375" bestFit="1" customWidth="1"/>
    <col min="6913" max="6913" width="12.5703125" customWidth="1"/>
    <col min="6914" max="6914" width="50" customWidth="1"/>
    <col min="6915" max="6915" width="20.28515625" customWidth="1"/>
    <col min="6916" max="6921" width="13.7109375" customWidth="1"/>
    <col min="6922" max="6922" width="0" hidden="1" customWidth="1"/>
    <col min="6924" max="6924" width="11.7109375" bestFit="1" customWidth="1"/>
    <col min="7169" max="7169" width="12.5703125" customWidth="1"/>
    <col min="7170" max="7170" width="50" customWidth="1"/>
    <col min="7171" max="7171" width="20.28515625" customWidth="1"/>
    <col min="7172" max="7177" width="13.7109375" customWidth="1"/>
    <col min="7178" max="7178" width="0" hidden="1" customWidth="1"/>
    <col min="7180" max="7180" width="11.7109375" bestFit="1" customWidth="1"/>
    <col min="7425" max="7425" width="12.5703125" customWidth="1"/>
    <col min="7426" max="7426" width="50" customWidth="1"/>
    <col min="7427" max="7427" width="20.28515625" customWidth="1"/>
    <col min="7428" max="7433" width="13.7109375" customWidth="1"/>
    <col min="7434" max="7434" width="0" hidden="1" customWidth="1"/>
    <col min="7436" max="7436" width="11.7109375" bestFit="1" customWidth="1"/>
    <col min="7681" max="7681" width="12.5703125" customWidth="1"/>
    <col min="7682" max="7682" width="50" customWidth="1"/>
    <col min="7683" max="7683" width="20.28515625" customWidth="1"/>
    <col min="7684" max="7689" width="13.7109375" customWidth="1"/>
    <col min="7690" max="7690" width="0" hidden="1" customWidth="1"/>
    <col min="7692" max="7692" width="11.7109375" bestFit="1" customWidth="1"/>
    <col min="7937" max="7937" width="12.5703125" customWidth="1"/>
    <col min="7938" max="7938" width="50" customWidth="1"/>
    <col min="7939" max="7939" width="20.28515625" customWidth="1"/>
    <col min="7940" max="7945" width="13.7109375" customWidth="1"/>
    <col min="7946" max="7946" width="0" hidden="1" customWidth="1"/>
    <col min="7948" max="7948" width="11.7109375" bestFit="1" customWidth="1"/>
    <col min="8193" max="8193" width="12.5703125" customWidth="1"/>
    <col min="8194" max="8194" width="50" customWidth="1"/>
    <col min="8195" max="8195" width="20.28515625" customWidth="1"/>
    <col min="8196" max="8201" width="13.7109375" customWidth="1"/>
    <col min="8202" max="8202" width="0" hidden="1" customWidth="1"/>
    <col min="8204" max="8204" width="11.7109375" bestFit="1" customWidth="1"/>
    <col min="8449" max="8449" width="12.5703125" customWidth="1"/>
    <col min="8450" max="8450" width="50" customWidth="1"/>
    <col min="8451" max="8451" width="20.28515625" customWidth="1"/>
    <col min="8452" max="8457" width="13.7109375" customWidth="1"/>
    <col min="8458" max="8458" width="0" hidden="1" customWidth="1"/>
    <col min="8460" max="8460" width="11.7109375" bestFit="1" customWidth="1"/>
    <col min="8705" max="8705" width="12.5703125" customWidth="1"/>
    <col min="8706" max="8706" width="50" customWidth="1"/>
    <col min="8707" max="8707" width="20.28515625" customWidth="1"/>
    <col min="8708" max="8713" width="13.7109375" customWidth="1"/>
    <col min="8714" max="8714" width="0" hidden="1" customWidth="1"/>
    <col min="8716" max="8716" width="11.7109375" bestFit="1" customWidth="1"/>
    <col min="8961" max="8961" width="12.5703125" customWidth="1"/>
    <col min="8962" max="8962" width="50" customWidth="1"/>
    <col min="8963" max="8963" width="20.28515625" customWidth="1"/>
    <col min="8964" max="8969" width="13.7109375" customWidth="1"/>
    <col min="8970" max="8970" width="0" hidden="1" customWidth="1"/>
    <col min="8972" max="8972" width="11.7109375" bestFit="1" customWidth="1"/>
    <col min="9217" max="9217" width="12.5703125" customWidth="1"/>
    <col min="9218" max="9218" width="50" customWidth="1"/>
    <col min="9219" max="9219" width="20.28515625" customWidth="1"/>
    <col min="9220" max="9225" width="13.7109375" customWidth="1"/>
    <col min="9226" max="9226" width="0" hidden="1" customWidth="1"/>
    <col min="9228" max="9228" width="11.7109375" bestFit="1" customWidth="1"/>
    <col min="9473" max="9473" width="12.5703125" customWidth="1"/>
    <col min="9474" max="9474" width="50" customWidth="1"/>
    <col min="9475" max="9475" width="20.28515625" customWidth="1"/>
    <col min="9476" max="9481" width="13.7109375" customWidth="1"/>
    <col min="9482" max="9482" width="0" hidden="1" customWidth="1"/>
    <col min="9484" max="9484" width="11.7109375" bestFit="1" customWidth="1"/>
    <col min="9729" max="9729" width="12.5703125" customWidth="1"/>
    <col min="9730" max="9730" width="50" customWidth="1"/>
    <col min="9731" max="9731" width="20.28515625" customWidth="1"/>
    <col min="9732" max="9737" width="13.7109375" customWidth="1"/>
    <col min="9738" max="9738" width="0" hidden="1" customWidth="1"/>
    <col min="9740" max="9740" width="11.7109375" bestFit="1" customWidth="1"/>
    <col min="9985" max="9985" width="12.5703125" customWidth="1"/>
    <col min="9986" max="9986" width="50" customWidth="1"/>
    <col min="9987" max="9987" width="20.28515625" customWidth="1"/>
    <col min="9988" max="9993" width="13.7109375" customWidth="1"/>
    <col min="9994" max="9994" width="0" hidden="1" customWidth="1"/>
    <col min="9996" max="9996" width="11.7109375" bestFit="1" customWidth="1"/>
    <col min="10241" max="10241" width="12.5703125" customWidth="1"/>
    <col min="10242" max="10242" width="50" customWidth="1"/>
    <col min="10243" max="10243" width="20.28515625" customWidth="1"/>
    <col min="10244" max="10249" width="13.7109375" customWidth="1"/>
    <col min="10250" max="10250" width="0" hidden="1" customWidth="1"/>
    <col min="10252" max="10252" width="11.7109375" bestFit="1" customWidth="1"/>
    <col min="10497" max="10497" width="12.5703125" customWidth="1"/>
    <col min="10498" max="10498" width="50" customWidth="1"/>
    <col min="10499" max="10499" width="20.28515625" customWidth="1"/>
    <col min="10500" max="10505" width="13.7109375" customWidth="1"/>
    <col min="10506" max="10506" width="0" hidden="1" customWidth="1"/>
    <col min="10508" max="10508" width="11.7109375" bestFit="1" customWidth="1"/>
    <col min="10753" max="10753" width="12.5703125" customWidth="1"/>
    <col min="10754" max="10754" width="50" customWidth="1"/>
    <col min="10755" max="10755" width="20.28515625" customWidth="1"/>
    <col min="10756" max="10761" width="13.7109375" customWidth="1"/>
    <col min="10762" max="10762" width="0" hidden="1" customWidth="1"/>
    <col min="10764" max="10764" width="11.7109375" bestFit="1" customWidth="1"/>
    <col min="11009" max="11009" width="12.5703125" customWidth="1"/>
    <col min="11010" max="11010" width="50" customWidth="1"/>
    <col min="11011" max="11011" width="20.28515625" customWidth="1"/>
    <col min="11012" max="11017" width="13.7109375" customWidth="1"/>
    <col min="11018" max="11018" width="0" hidden="1" customWidth="1"/>
    <col min="11020" max="11020" width="11.7109375" bestFit="1" customWidth="1"/>
    <col min="11265" max="11265" width="12.5703125" customWidth="1"/>
    <col min="11266" max="11266" width="50" customWidth="1"/>
    <col min="11267" max="11267" width="20.28515625" customWidth="1"/>
    <col min="11268" max="11273" width="13.7109375" customWidth="1"/>
    <col min="11274" max="11274" width="0" hidden="1" customWidth="1"/>
    <col min="11276" max="11276" width="11.7109375" bestFit="1" customWidth="1"/>
    <col min="11521" max="11521" width="12.5703125" customWidth="1"/>
    <col min="11522" max="11522" width="50" customWidth="1"/>
    <col min="11523" max="11523" width="20.28515625" customWidth="1"/>
    <col min="11524" max="11529" width="13.7109375" customWidth="1"/>
    <col min="11530" max="11530" width="0" hidden="1" customWidth="1"/>
    <col min="11532" max="11532" width="11.7109375" bestFit="1" customWidth="1"/>
    <col min="11777" max="11777" width="12.5703125" customWidth="1"/>
    <col min="11778" max="11778" width="50" customWidth="1"/>
    <col min="11779" max="11779" width="20.28515625" customWidth="1"/>
    <col min="11780" max="11785" width="13.7109375" customWidth="1"/>
    <col min="11786" max="11786" width="0" hidden="1" customWidth="1"/>
    <col min="11788" max="11788" width="11.7109375" bestFit="1" customWidth="1"/>
    <col min="12033" max="12033" width="12.5703125" customWidth="1"/>
    <col min="12034" max="12034" width="50" customWidth="1"/>
    <col min="12035" max="12035" width="20.28515625" customWidth="1"/>
    <col min="12036" max="12041" width="13.7109375" customWidth="1"/>
    <col min="12042" max="12042" width="0" hidden="1" customWidth="1"/>
    <col min="12044" max="12044" width="11.7109375" bestFit="1" customWidth="1"/>
    <col min="12289" max="12289" width="12.5703125" customWidth="1"/>
    <col min="12290" max="12290" width="50" customWidth="1"/>
    <col min="12291" max="12291" width="20.28515625" customWidth="1"/>
    <col min="12292" max="12297" width="13.7109375" customWidth="1"/>
    <col min="12298" max="12298" width="0" hidden="1" customWidth="1"/>
    <col min="12300" max="12300" width="11.7109375" bestFit="1" customWidth="1"/>
    <col min="12545" max="12545" width="12.5703125" customWidth="1"/>
    <col min="12546" max="12546" width="50" customWidth="1"/>
    <col min="12547" max="12547" width="20.28515625" customWidth="1"/>
    <col min="12548" max="12553" width="13.7109375" customWidth="1"/>
    <col min="12554" max="12554" width="0" hidden="1" customWidth="1"/>
    <col min="12556" max="12556" width="11.7109375" bestFit="1" customWidth="1"/>
    <col min="12801" max="12801" width="12.5703125" customWidth="1"/>
    <col min="12802" max="12802" width="50" customWidth="1"/>
    <col min="12803" max="12803" width="20.28515625" customWidth="1"/>
    <col min="12804" max="12809" width="13.7109375" customWidth="1"/>
    <col min="12810" max="12810" width="0" hidden="1" customWidth="1"/>
    <col min="12812" max="12812" width="11.7109375" bestFit="1" customWidth="1"/>
    <col min="13057" max="13057" width="12.5703125" customWidth="1"/>
    <col min="13058" max="13058" width="50" customWidth="1"/>
    <col min="13059" max="13059" width="20.28515625" customWidth="1"/>
    <col min="13060" max="13065" width="13.7109375" customWidth="1"/>
    <col min="13066" max="13066" width="0" hidden="1" customWidth="1"/>
    <col min="13068" max="13068" width="11.7109375" bestFit="1" customWidth="1"/>
    <col min="13313" max="13313" width="12.5703125" customWidth="1"/>
    <col min="13314" max="13314" width="50" customWidth="1"/>
    <col min="13315" max="13315" width="20.28515625" customWidth="1"/>
    <col min="13316" max="13321" width="13.7109375" customWidth="1"/>
    <col min="13322" max="13322" width="0" hidden="1" customWidth="1"/>
    <col min="13324" max="13324" width="11.7109375" bestFit="1" customWidth="1"/>
    <col min="13569" max="13569" width="12.5703125" customWidth="1"/>
    <col min="13570" max="13570" width="50" customWidth="1"/>
    <col min="13571" max="13571" width="20.28515625" customWidth="1"/>
    <col min="13572" max="13577" width="13.7109375" customWidth="1"/>
    <col min="13578" max="13578" width="0" hidden="1" customWidth="1"/>
    <col min="13580" max="13580" width="11.7109375" bestFit="1" customWidth="1"/>
    <col min="13825" max="13825" width="12.5703125" customWidth="1"/>
    <col min="13826" max="13826" width="50" customWidth="1"/>
    <col min="13827" max="13827" width="20.28515625" customWidth="1"/>
    <col min="13828" max="13833" width="13.7109375" customWidth="1"/>
    <col min="13834" max="13834" width="0" hidden="1" customWidth="1"/>
    <col min="13836" max="13836" width="11.7109375" bestFit="1" customWidth="1"/>
    <col min="14081" max="14081" width="12.5703125" customWidth="1"/>
    <col min="14082" max="14082" width="50" customWidth="1"/>
    <col min="14083" max="14083" width="20.28515625" customWidth="1"/>
    <col min="14084" max="14089" width="13.7109375" customWidth="1"/>
    <col min="14090" max="14090" width="0" hidden="1" customWidth="1"/>
    <col min="14092" max="14092" width="11.7109375" bestFit="1" customWidth="1"/>
    <col min="14337" max="14337" width="12.5703125" customWidth="1"/>
    <col min="14338" max="14338" width="50" customWidth="1"/>
    <col min="14339" max="14339" width="20.28515625" customWidth="1"/>
    <col min="14340" max="14345" width="13.7109375" customWidth="1"/>
    <col min="14346" max="14346" width="0" hidden="1" customWidth="1"/>
    <col min="14348" max="14348" width="11.7109375" bestFit="1" customWidth="1"/>
    <col min="14593" max="14593" width="12.5703125" customWidth="1"/>
    <col min="14594" max="14594" width="50" customWidth="1"/>
    <col min="14595" max="14595" width="20.28515625" customWidth="1"/>
    <col min="14596" max="14601" width="13.7109375" customWidth="1"/>
    <col min="14602" max="14602" width="0" hidden="1" customWidth="1"/>
    <col min="14604" max="14604" width="11.7109375" bestFit="1" customWidth="1"/>
    <col min="14849" max="14849" width="12.5703125" customWidth="1"/>
    <col min="14850" max="14850" width="50" customWidth="1"/>
    <col min="14851" max="14851" width="20.28515625" customWidth="1"/>
    <col min="14852" max="14857" width="13.7109375" customWidth="1"/>
    <col min="14858" max="14858" width="0" hidden="1" customWidth="1"/>
    <col min="14860" max="14860" width="11.7109375" bestFit="1" customWidth="1"/>
    <col min="15105" max="15105" width="12.5703125" customWidth="1"/>
    <col min="15106" max="15106" width="50" customWidth="1"/>
    <col min="15107" max="15107" width="20.28515625" customWidth="1"/>
    <col min="15108" max="15113" width="13.7109375" customWidth="1"/>
    <col min="15114" max="15114" width="0" hidden="1" customWidth="1"/>
    <col min="15116" max="15116" width="11.7109375" bestFit="1" customWidth="1"/>
    <col min="15361" max="15361" width="12.5703125" customWidth="1"/>
    <col min="15362" max="15362" width="50" customWidth="1"/>
    <col min="15363" max="15363" width="20.28515625" customWidth="1"/>
    <col min="15364" max="15369" width="13.7109375" customWidth="1"/>
    <col min="15370" max="15370" width="0" hidden="1" customWidth="1"/>
    <col min="15372" max="15372" width="11.7109375" bestFit="1" customWidth="1"/>
    <col min="15617" max="15617" width="12.5703125" customWidth="1"/>
    <col min="15618" max="15618" width="50" customWidth="1"/>
    <col min="15619" max="15619" width="20.28515625" customWidth="1"/>
    <col min="15620" max="15625" width="13.7109375" customWidth="1"/>
    <col min="15626" max="15626" width="0" hidden="1" customWidth="1"/>
    <col min="15628" max="15628" width="11.7109375" bestFit="1" customWidth="1"/>
    <col min="15873" max="15873" width="12.5703125" customWidth="1"/>
    <col min="15874" max="15874" width="50" customWidth="1"/>
    <col min="15875" max="15875" width="20.28515625" customWidth="1"/>
    <col min="15876" max="15881" width="13.7109375" customWidth="1"/>
    <col min="15882" max="15882" width="0" hidden="1" customWidth="1"/>
    <col min="15884" max="15884" width="11.7109375" bestFit="1" customWidth="1"/>
    <col min="16129" max="16129" width="12.5703125" customWidth="1"/>
    <col min="16130" max="16130" width="50" customWidth="1"/>
    <col min="16131" max="16131" width="20.28515625" customWidth="1"/>
    <col min="16132" max="16137" width="13.7109375" customWidth="1"/>
    <col min="16138" max="16138" width="0" hidden="1" customWidth="1"/>
    <col min="16140" max="16140" width="11.7109375" bestFit="1" customWidth="1"/>
  </cols>
  <sheetData>
    <row r="1" spans="1:17" s="53" customFormat="1" ht="26.25" thickBot="1" x14ac:dyDescent="0.25">
      <c r="A1" s="52" t="s">
        <v>221</v>
      </c>
      <c r="B1" s="52" t="s">
        <v>221</v>
      </c>
      <c r="C1" s="52" t="s">
        <v>2</v>
      </c>
      <c r="D1" s="95" t="s">
        <v>279</v>
      </c>
      <c r="E1" s="95" t="s">
        <v>275</v>
      </c>
      <c r="F1" s="95" t="s">
        <v>276</v>
      </c>
      <c r="G1" s="95" t="s">
        <v>275</v>
      </c>
      <c r="H1" s="95" t="s">
        <v>277</v>
      </c>
      <c r="I1" s="95" t="s">
        <v>275</v>
      </c>
      <c r="J1" s="95" t="s">
        <v>278</v>
      </c>
      <c r="K1" s="152"/>
      <c r="L1" s="94" t="s">
        <v>282</v>
      </c>
      <c r="M1" s="94" t="s">
        <v>281</v>
      </c>
      <c r="N1" s="95"/>
      <c r="O1" s="95"/>
      <c r="P1" s="95"/>
      <c r="Q1" s="95"/>
    </row>
    <row r="2" spans="1:17" s="53" customFormat="1" ht="12.75" x14ac:dyDescent="0.2">
      <c r="A2" s="54" t="s">
        <v>222</v>
      </c>
      <c r="B2" s="54">
        <v>11943</v>
      </c>
      <c r="C2" s="55" t="s">
        <v>223</v>
      </c>
      <c r="D2" s="56">
        <f t="shared" ref="D2:J2" si="0">+D3+D30+D74+D109+D113+D123+D144+D153+D158+D17+D164+D170+D67+D148</f>
        <v>3189320</v>
      </c>
      <c r="E2" s="56">
        <f t="shared" si="0"/>
        <v>512308</v>
      </c>
      <c r="F2" s="56">
        <f t="shared" si="0"/>
        <v>3701628</v>
      </c>
      <c r="G2" s="56">
        <f t="shared" si="0"/>
        <v>0</v>
      </c>
      <c r="H2" s="56">
        <f t="shared" si="0"/>
        <v>3688737</v>
      </c>
      <c r="I2" s="56">
        <f t="shared" si="0"/>
        <v>0</v>
      </c>
      <c r="J2" s="56">
        <f t="shared" si="0"/>
        <v>3688737</v>
      </c>
      <c r="K2" s="150"/>
      <c r="L2" s="56">
        <f>+L3+L30+L74+L109+L113+L123+L144+L153+L158+L17+L164+L170+L67+L148</f>
        <v>991303.97000000009</v>
      </c>
      <c r="M2" s="56">
        <f>+F2-L2</f>
        <v>2710324.03</v>
      </c>
      <c r="N2" s="56"/>
      <c r="O2" s="56"/>
      <c r="P2" s="56"/>
      <c r="Q2" s="56"/>
    </row>
    <row r="3" spans="1:17" s="53" customFormat="1" ht="12.75" x14ac:dyDescent="0.2">
      <c r="A3" s="57">
        <v>31</v>
      </c>
      <c r="B3" s="58">
        <v>805401</v>
      </c>
      <c r="C3" s="59" t="s">
        <v>7</v>
      </c>
      <c r="D3" s="60">
        <f t="shared" ref="D3:L3" si="1">+D4</f>
        <v>147000</v>
      </c>
      <c r="E3" s="60">
        <f t="shared" si="1"/>
        <v>10000</v>
      </c>
      <c r="F3" s="60">
        <f t="shared" si="1"/>
        <v>157000</v>
      </c>
      <c r="G3" s="60">
        <f t="shared" si="1"/>
        <v>0</v>
      </c>
      <c r="H3" s="60">
        <f t="shared" si="1"/>
        <v>157000</v>
      </c>
      <c r="I3" s="60">
        <f t="shared" si="1"/>
        <v>0</v>
      </c>
      <c r="J3" s="60">
        <f t="shared" si="1"/>
        <v>157000</v>
      </c>
      <c r="K3" s="150"/>
      <c r="L3" s="60">
        <f t="shared" si="1"/>
        <v>38418.730000000003</v>
      </c>
      <c r="M3" s="60">
        <f t="shared" ref="M3:M71" si="2">+F3-L3</f>
        <v>118581.26999999999</v>
      </c>
      <c r="N3" s="60"/>
      <c r="O3" s="60"/>
      <c r="P3" s="60"/>
      <c r="Q3" s="60"/>
    </row>
    <row r="4" spans="1:17" s="53" customFormat="1" ht="12.75" x14ac:dyDescent="0.2">
      <c r="A4" s="61">
        <v>31</v>
      </c>
      <c r="B4" s="61"/>
      <c r="C4" s="62" t="s">
        <v>224</v>
      </c>
      <c r="D4" s="63">
        <f t="shared" ref="D4:F4" si="3">+D5+D9+D15</f>
        <v>147000</v>
      </c>
      <c r="E4" s="63">
        <f t="shared" si="3"/>
        <v>10000</v>
      </c>
      <c r="F4" s="63">
        <f t="shared" si="3"/>
        <v>157000</v>
      </c>
      <c r="G4" s="63">
        <f t="shared" ref="G4:J4" si="4">+G5+G9+G15</f>
        <v>0</v>
      </c>
      <c r="H4" s="63">
        <f t="shared" si="4"/>
        <v>157000</v>
      </c>
      <c r="I4" s="63">
        <f t="shared" si="4"/>
        <v>0</v>
      </c>
      <c r="J4" s="63">
        <f t="shared" si="4"/>
        <v>157000</v>
      </c>
      <c r="K4" s="150"/>
      <c r="L4" s="63">
        <f t="shared" ref="L4" si="5">+L5+L9+L15</f>
        <v>38418.730000000003</v>
      </c>
      <c r="M4" s="63">
        <f t="shared" si="2"/>
        <v>118581.26999999999</v>
      </c>
      <c r="N4" s="63"/>
      <c r="O4" s="63"/>
      <c r="P4" s="63"/>
      <c r="Q4" s="63"/>
    </row>
    <row r="5" spans="1:17" s="53" customFormat="1" ht="12.75" x14ac:dyDescent="0.2">
      <c r="A5" s="64">
        <v>31</v>
      </c>
      <c r="B5" s="64">
        <v>31</v>
      </c>
      <c r="C5" s="65" t="s">
        <v>225</v>
      </c>
      <c r="D5" s="66">
        <f t="shared" ref="D5:F5" si="6">SUM(D6:D8)</f>
        <v>0</v>
      </c>
      <c r="E5" s="66">
        <f t="shared" si="6"/>
        <v>0</v>
      </c>
      <c r="F5" s="66">
        <f t="shared" si="6"/>
        <v>0</v>
      </c>
      <c r="G5" s="66">
        <f t="shared" ref="G5:J5" si="7">SUM(G6:G8)</f>
        <v>0</v>
      </c>
      <c r="H5" s="66">
        <f t="shared" si="7"/>
        <v>0</v>
      </c>
      <c r="I5" s="66">
        <f t="shared" si="7"/>
        <v>0</v>
      </c>
      <c r="J5" s="66">
        <f t="shared" si="7"/>
        <v>0</v>
      </c>
      <c r="K5" s="150"/>
      <c r="L5" s="66">
        <f t="shared" ref="L5" si="8">SUM(L6:L8)</f>
        <v>0</v>
      </c>
      <c r="M5" s="66">
        <f t="shared" si="2"/>
        <v>0</v>
      </c>
      <c r="N5" s="66"/>
      <c r="O5" s="66"/>
      <c r="P5" s="66"/>
      <c r="Q5" s="66"/>
    </row>
    <row r="6" spans="1:17" s="70" customFormat="1" ht="12.75" x14ac:dyDescent="0.2">
      <c r="A6" s="67">
        <v>31</v>
      </c>
      <c r="B6" s="67">
        <v>311</v>
      </c>
      <c r="C6" s="68" t="s">
        <v>226</v>
      </c>
      <c r="D6" s="69"/>
      <c r="E6" s="69"/>
      <c r="F6" s="69"/>
      <c r="G6" s="69"/>
      <c r="H6" s="69"/>
      <c r="I6" s="69"/>
      <c r="J6" s="69"/>
      <c r="K6" s="77"/>
      <c r="L6" s="69"/>
      <c r="M6" s="69">
        <f t="shared" si="2"/>
        <v>0</v>
      </c>
      <c r="N6" s="69"/>
      <c r="O6" s="69"/>
      <c r="P6" s="69"/>
      <c r="Q6" s="69"/>
    </row>
    <row r="7" spans="1:17" s="149" customFormat="1" ht="12.75" x14ac:dyDescent="0.2">
      <c r="A7" s="146">
        <v>31</v>
      </c>
      <c r="B7" s="146">
        <v>312</v>
      </c>
      <c r="C7" s="147" t="s">
        <v>227</v>
      </c>
      <c r="D7" s="148"/>
      <c r="E7" s="148"/>
      <c r="F7" s="148"/>
      <c r="G7" s="148"/>
      <c r="H7" s="148"/>
      <c r="I7" s="148"/>
      <c r="J7" s="148"/>
      <c r="K7" s="153"/>
      <c r="L7" s="148"/>
      <c r="M7" s="148">
        <f t="shared" si="2"/>
        <v>0</v>
      </c>
      <c r="N7" s="148"/>
      <c r="O7" s="148"/>
      <c r="P7" s="148"/>
      <c r="Q7" s="148"/>
    </row>
    <row r="8" spans="1:17" s="70" customFormat="1" ht="12.75" x14ac:dyDescent="0.2">
      <c r="A8" s="67">
        <v>31</v>
      </c>
      <c r="B8" s="67">
        <v>313</v>
      </c>
      <c r="C8" s="68" t="s">
        <v>228</v>
      </c>
      <c r="D8" s="69"/>
      <c r="E8" s="69"/>
      <c r="F8" s="69"/>
      <c r="G8" s="69"/>
      <c r="H8" s="69"/>
      <c r="I8" s="69"/>
      <c r="J8" s="69"/>
      <c r="K8" s="77"/>
      <c r="L8" s="69"/>
      <c r="M8" s="69">
        <f t="shared" si="2"/>
        <v>0</v>
      </c>
      <c r="N8" s="69"/>
      <c r="O8" s="69"/>
      <c r="P8" s="69"/>
      <c r="Q8" s="69"/>
    </row>
    <row r="9" spans="1:17" s="53" customFormat="1" ht="12.75" x14ac:dyDescent="0.2">
      <c r="A9" s="64">
        <v>31</v>
      </c>
      <c r="B9" s="64">
        <v>32</v>
      </c>
      <c r="C9" s="65" t="s">
        <v>229</v>
      </c>
      <c r="D9" s="66">
        <f t="shared" ref="D9:F9" si="9">SUM(D10:D14)</f>
        <v>145700</v>
      </c>
      <c r="E9" s="66">
        <f t="shared" si="9"/>
        <v>9800</v>
      </c>
      <c r="F9" s="66">
        <f t="shared" si="9"/>
        <v>155500</v>
      </c>
      <c r="G9" s="66">
        <f t="shared" ref="G9:J9" si="10">SUM(G10:G14)</f>
        <v>0</v>
      </c>
      <c r="H9" s="66">
        <f t="shared" si="10"/>
        <v>155500</v>
      </c>
      <c r="I9" s="66">
        <f t="shared" si="10"/>
        <v>0</v>
      </c>
      <c r="J9" s="66">
        <f t="shared" si="10"/>
        <v>155500</v>
      </c>
      <c r="K9" s="150"/>
      <c r="L9" s="66">
        <f t="shared" ref="L9" si="11">SUM(L10:L14)</f>
        <v>38005.29</v>
      </c>
      <c r="M9" s="66">
        <f t="shared" si="2"/>
        <v>117494.70999999999</v>
      </c>
      <c r="N9" s="66"/>
      <c r="O9" s="66"/>
      <c r="P9" s="66"/>
      <c r="Q9" s="66"/>
    </row>
    <row r="10" spans="1:17" s="70" customFormat="1" ht="13.5" customHeight="1" x14ac:dyDescent="0.2">
      <c r="A10" s="67">
        <v>31</v>
      </c>
      <c r="B10" s="67">
        <v>321</v>
      </c>
      <c r="C10" s="68" t="s">
        <v>230</v>
      </c>
      <c r="D10" s="69">
        <f>SUM(KONSOLIDIRANI!D11:D17)</f>
        <v>9980</v>
      </c>
      <c r="E10" s="69">
        <f>SUM(KONSOLIDIRANI!E11:E17)</f>
        <v>0</v>
      </c>
      <c r="F10" s="69">
        <f>SUM(KONSOLIDIRANI!F11:F17)</f>
        <v>9980</v>
      </c>
      <c r="G10" s="69">
        <f>SUM(KONSOLIDIRANI!G11:G17)</f>
        <v>0</v>
      </c>
      <c r="H10" s="69">
        <f>SUM(KONSOLIDIRANI!H11:H17)</f>
        <v>9980</v>
      </c>
      <c r="I10" s="69">
        <f>SUM(KONSOLIDIRANI!I11:I17)</f>
        <v>0</v>
      </c>
      <c r="J10" s="69">
        <f>SUM(KONSOLIDIRANI!J11:J17)</f>
        <v>9980</v>
      </c>
      <c r="K10" s="77"/>
      <c r="L10" s="69">
        <f>SUM(KONSOLIDIRANI!L11:L17)</f>
        <v>2135.69</v>
      </c>
      <c r="M10" s="69">
        <f t="shared" si="2"/>
        <v>7844.3099999999995</v>
      </c>
      <c r="N10" s="69"/>
      <c r="O10" s="69"/>
      <c r="P10" s="69"/>
      <c r="Q10" s="69"/>
    </row>
    <row r="11" spans="1:17" s="70" customFormat="1" ht="12.75" x14ac:dyDescent="0.2">
      <c r="A11" s="67">
        <v>31</v>
      </c>
      <c r="B11" s="67">
        <v>322</v>
      </c>
      <c r="C11" s="68" t="s">
        <v>231</v>
      </c>
      <c r="D11" s="69">
        <f>SUM(KONSOLIDIRANI!D18:D31)</f>
        <v>57580</v>
      </c>
      <c r="E11" s="69">
        <f>SUM(KONSOLIDIRANI!E18:E31)</f>
        <v>0</v>
      </c>
      <c r="F11" s="69">
        <f>SUM(KONSOLIDIRANI!F18:F31)</f>
        <v>57580</v>
      </c>
      <c r="G11" s="69">
        <f>SUM(KONSOLIDIRANI!G18:G31)</f>
        <v>0</v>
      </c>
      <c r="H11" s="69">
        <f>SUM(KONSOLIDIRANI!H18:H31)</f>
        <v>57580</v>
      </c>
      <c r="I11" s="69">
        <f>SUM(KONSOLIDIRANI!I18:I31)</f>
        <v>0</v>
      </c>
      <c r="J11" s="69">
        <f>SUM(KONSOLIDIRANI!J18:J31)</f>
        <v>57580</v>
      </c>
      <c r="K11" s="77"/>
      <c r="L11" s="69">
        <f>SUM(KONSOLIDIRANI!L18:L31)</f>
        <v>15655.71</v>
      </c>
      <c r="M11" s="69">
        <f t="shared" si="2"/>
        <v>41924.29</v>
      </c>
      <c r="N11" s="69"/>
      <c r="O11" s="69"/>
      <c r="P11" s="69"/>
      <c r="Q11" s="69"/>
    </row>
    <row r="12" spans="1:17" s="70" customFormat="1" ht="12.75" x14ac:dyDescent="0.2">
      <c r="A12" s="67">
        <v>31</v>
      </c>
      <c r="B12" s="67">
        <v>323</v>
      </c>
      <c r="C12" s="68" t="s">
        <v>232</v>
      </c>
      <c r="D12" s="69">
        <f>SUM(KONSOLIDIRANI!D32:D53)</f>
        <v>74110</v>
      </c>
      <c r="E12" s="69">
        <f>SUM(KONSOLIDIRANI!E32:E53)</f>
        <v>9800</v>
      </c>
      <c r="F12" s="69">
        <f>SUM(KONSOLIDIRANI!F32:F53)</f>
        <v>83910</v>
      </c>
      <c r="G12" s="69">
        <f>SUM(KONSOLIDIRANI!G32:G53)</f>
        <v>0</v>
      </c>
      <c r="H12" s="69">
        <f>SUM(KONSOLIDIRANI!H32:H53)</f>
        <v>83910</v>
      </c>
      <c r="I12" s="69">
        <f>SUM(KONSOLIDIRANI!I32:I53)</f>
        <v>0</v>
      </c>
      <c r="J12" s="69">
        <f>SUM(KONSOLIDIRANI!J32:J53)</f>
        <v>83910</v>
      </c>
      <c r="K12" s="77"/>
      <c r="L12" s="69">
        <f>SUM(KONSOLIDIRANI!L32:L53)</f>
        <v>19227.739999999998</v>
      </c>
      <c r="M12" s="69">
        <f t="shared" si="2"/>
        <v>64682.26</v>
      </c>
      <c r="N12" s="69"/>
      <c r="O12" s="69"/>
      <c r="P12" s="69"/>
      <c r="Q12" s="69"/>
    </row>
    <row r="13" spans="1:17" s="70" customFormat="1" ht="12.75" x14ac:dyDescent="0.2">
      <c r="A13" s="67">
        <v>31</v>
      </c>
      <c r="B13" s="67">
        <v>324</v>
      </c>
      <c r="C13" s="68" t="s">
        <v>256</v>
      </c>
      <c r="D13" s="69">
        <f>+KONSOLIDIRANI!D54</f>
        <v>0</v>
      </c>
      <c r="E13" s="69">
        <f>+KONSOLIDIRANI!E54</f>
        <v>0</v>
      </c>
      <c r="F13" s="69">
        <f>+KONSOLIDIRANI!F54</f>
        <v>0</v>
      </c>
      <c r="G13" s="69">
        <f>+KONSOLIDIRANI!G54</f>
        <v>0</v>
      </c>
      <c r="H13" s="69">
        <f>+KONSOLIDIRANI!H54</f>
        <v>0</v>
      </c>
      <c r="I13" s="69">
        <f>+KONSOLIDIRANI!I54</f>
        <v>0</v>
      </c>
      <c r="J13" s="69">
        <f>+KONSOLIDIRANI!J54</f>
        <v>0</v>
      </c>
      <c r="K13" s="77"/>
      <c r="L13" s="69">
        <f>+KONSOLIDIRANI!L54</f>
        <v>0</v>
      </c>
      <c r="M13" s="69">
        <f t="shared" si="2"/>
        <v>0</v>
      </c>
      <c r="N13" s="69"/>
      <c r="O13" s="69"/>
      <c r="P13" s="69"/>
      <c r="Q13" s="69"/>
    </row>
    <row r="14" spans="1:17" s="70" customFormat="1" ht="12.75" x14ac:dyDescent="0.2">
      <c r="A14" s="67">
        <v>31</v>
      </c>
      <c r="B14" s="67">
        <v>329</v>
      </c>
      <c r="C14" s="68" t="s">
        <v>73</v>
      </c>
      <c r="D14" s="69">
        <f>SUM(KONSOLIDIRANI!D55:D59)</f>
        <v>4030</v>
      </c>
      <c r="E14" s="69">
        <f>SUM(KONSOLIDIRANI!E55:E59)</f>
        <v>0</v>
      </c>
      <c r="F14" s="69">
        <f>SUM(KONSOLIDIRANI!F55:F59)</f>
        <v>4030</v>
      </c>
      <c r="G14" s="69">
        <f>SUM(KONSOLIDIRANI!G55:G59)</f>
        <v>0</v>
      </c>
      <c r="H14" s="69">
        <f>SUM(KONSOLIDIRANI!H55:H59)</f>
        <v>4030</v>
      </c>
      <c r="I14" s="69">
        <f>SUM(KONSOLIDIRANI!I55:I59)</f>
        <v>0</v>
      </c>
      <c r="J14" s="69">
        <f>SUM(KONSOLIDIRANI!J55:J59)</f>
        <v>4030</v>
      </c>
      <c r="K14" s="77"/>
      <c r="L14" s="69">
        <f>SUM(KONSOLIDIRANI!L55:L59)</f>
        <v>986.15000000000009</v>
      </c>
      <c r="M14" s="69">
        <f t="shared" si="2"/>
        <v>3043.85</v>
      </c>
      <c r="N14" s="69"/>
      <c r="O14" s="69"/>
      <c r="P14" s="69"/>
      <c r="Q14" s="69"/>
    </row>
    <row r="15" spans="1:17" s="53" customFormat="1" ht="12.75" x14ac:dyDescent="0.2">
      <c r="A15" s="64">
        <v>31</v>
      </c>
      <c r="B15" s="64">
        <v>34</v>
      </c>
      <c r="C15" s="65" t="s">
        <v>233</v>
      </c>
      <c r="D15" s="66">
        <f t="shared" ref="D15:L15" si="12">SUM(D16)</f>
        <v>1300</v>
      </c>
      <c r="E15" s="66">
        <f t="shared" si="12"/>
        <v>200</v>
      </c>
      <c r="F15" s="66">
        <f t="shared" si="12"/>
        <v>1500</v>
      </c>
      <c r="G15" s="66">
        <f t="shared" si="12"/>
        <v>0</v>
      </c>
      <c r="H15" s="66">
        <f t="shared" si="12"/>
        <v>1500</v>
      </c>
      <c r="I15" s="66">
        <f t="shared" si="12"/>
        <v>0</v>
      </c>
      <c r="J15" s="66">
        <f t="shared" si="12"/>
        <v>1500</v>
      </c>
      <c r="K15" s="150"/>
      <c r="L15" s="66">
        <f t="shared" si="12"/>
        <v>413.44</v>
      </c>
      <c r="M15" s="66">
        <f t="shared" si="2"/>
        <v>1086.56</v>
      </c>
      <c r="N15" s="66"/>
      <c r="O15" s="66"/>
      <c r="P15" s="66"/>
      <c r="Q15" s="66"/>
    </row>
    <row r="16" spans="1:17" s="70" customFormat="1" ht="12.75" x14ac:dyDescent="0.2">
      <c r="A16" s="67">
        <v>31</v>
      </c>
      <c r="B16" s="67">
        <v>343</v>
      </c>
      <c r="C16" s="68" t="s">
        <v>234</v>
      </c>
      <c r="D16" s="69">
        <f>SUM(KONSOLIDIRANI!D60:D61)</f>
        <v>1300</v>
      </c>
      <c r="E16" s="69">
        <f>SUM(KONSOLIDIRANI!E60:E61)</f>
        <v>200</v>
      </c>
      <c r="F16" s="69">
        <f>SUM(KONSOLIDIRANI!F60:F61)</f>
        <v>1500</v>
      </c>
      <c r="G16" s="69">
        <f>SUM(KONSOLIDIRANI!G60:G61)</f>
        <v>0</v>
      </c>
      <c r="H16" s="69">
        <f>SUM(KONSOLIDIRANI!H60:H61)</f>
        <v>1500</v>
      </c>
      <c r="I16" s="69">
        <f>SUM(KONSOLIDIRANI!I60:I61)</f>
        <v>0</v>
      </c>
      <c r="J16" s="69">
        <f>SUM(KONSOLIDIRANI!J60:J61)</f>
        <v>1500</v>
      </c>
      <c r="K16" s="77"/>
      <c r="L16" s="69">
        <f>SUM(KONSOLIDIRANI!L60:L61)</f>
        <v>413.44</v>
      </c>
      <c r="M16" s="69">
        <f t="shared" si="2"/>
        <v>1086.56</v>
      </c>
      <c r="N16" s="69"/>
      <c r="O16" s="69"/>
      <c r="P16" s="69"/>
      <c r="Q16" s="69"/>
    </row>
    <row r="17" spans="1:17" s="53" customFormat="1" ht="25.5" x14ac:dyDescent="0.2">
      <c r="A17" s="57">
        <v>49</v>
      </c>
      <c r="B17" s="58">
        <v>805404</v>
      </c>
      <c r="C17" s="59" t="s">
        <v>119</v>
      </c>
      <c r="D17" s="60">
        <f t="shared" ref="D17:L17" si="13">+D18</f>
        <v>2300000</v>
      </c>
      <c r="E17" s="60">
        <f t="shared" si="13"/>
        <v>445000</v>
      </c>
      <c r="F17" s="60">
        <f t="shared" si="13"/>
        <v>2745000</v>
      </c>
      <c r="G17" s="60">
        <f t="shared" si="13"/>
        <v>0</v>
      </c>
      <c r="H17" s="60">
        <f t="shared" si="13"/>
        <v>2745000</v>
      </c>
      <c r="I17" s="60">
        <f t="shared" si="13"/>
        <v>0</v>
      </c>
      <c r="J17" s="60">
        <f t="shared" si="13"/>
        <v>2745000</v>
      </c>
      <c r="K17" s="150"/>
      <c r="L17" s="60">
        <f t="shared" si="13"/>
        <v>741428.58000000007</v>
      </c>
      <c r="M17" s="60">
        <f t="shared" si="2"/>
        <v>2003571.42</v>
      </c>
      <c r="N17" s="60"/>
      <c r="O17" s="60"/>
      <c r="P17" s="60"/>
      <c r="Q17" s="60"/>
    </row>
    <row r="18" spans="1:17" s="53" customFormat="1" ht="12.75" x14ac:dyDescent="0.2">
      <c r="A18" s="64">
        <v>49</v>
      </c>
      <c r="B18" s="64">
        <v>3</v>
      </c>
      <c r="C18" s="65" t="s">
        <v>224</v>
      </c>
      <c r="D18" s="66">
        <f t="shared" ref="D18:F18" si="14">+D19+D23+D28</f>
        <v>2300000</v>
      </c>
      <c r="E18" s="66">
        <f t="shared" si="14"/>
        <v>445000</v>
      </c>
      <c r="F18" s="66">
        <f t="shared" si="14"/>
        <v>2745000</v>
      </c>
      <c r="G18" s="66">
        <f t="shared" ref="G18:J18" si="15">+G19+G23+G28</f>
        <v>0</v>
      </c>
      <c r="H18" s="66">
        <f t="shared" si="15"/>
        <v>2745000</v>
      </c>
      <c r="I18" s="66">
        <f t="shared" si="15"/>
        <v>0</v>
      </c>
      <c r="J18" s="66">
        <f t="shared" si="15"/>
        <v>2745000</v>
      </c>
      <c r="K18" s="150"/>
      <c r="L18" s="66">
        <f t="shared" ref="L18" si="16">+L19+L23+L28</f>
        <v>741428.58000000007</v>
      </c>
      <c r="M18" s="66">
        <f t="shared" si="2"/>
        <v>2003571.42</v>
      </c>
      <c r="N18" s="66"/>
      <c r="O18" s="66"/>
      <c r="P18" s="66"/>
      <c r="Q18" s="66"/>
    </row>
    <row r="19" spans="1:17" s="53" customFormat="1" ht="12.75" x14ac:dyDescent="0.2">
      <c r="A19" s="64">
        <v>49</v>
      </c>
      <c r="B19" s="64">
        <v>31</v>
      </c>
      <c r="C19" s="65" t="s">
        <v>225</v>
      </c>
      <c r="D19" s="66">
        <f t="shared" ref="D19:F19" si="17">SUM(D20:D22)</f>
        <v>2266000</v>
      </c>
      <c r="E19" s="66">
        <f t="shared" si="17"/>
        <v>445000</v>
      </c>
      <c r="F19" s="66">
        <f t="shared" si="17"/>
        <v>2711000</v>
      </c>
      <c r="G19" s="66">
        <f t="shared" ref="G19:J19" si="18">SUM(G20:G22)</f>
        <v>0</v>
      </c>
      <c r="H19" s="66">
        <f t="shared" si="18"/>
        <v>2711000</v>
      </c>
      <c r="I19" s="66">
        <f t="shared" si="18"/>
        <v>0</v>
      </c>
      <c r="J19" s="66">
        <f t="shared" si="18"/>
        <v>2711000</v>
      </c>
      <c r="K19" s="150"/>
      <c r="L19" s="66">
        <f t="shared" ref="L19" si="19">SUM(L20:L22)</f>
        <v>728627.81</v>
      </c>
      <c r="M19" s="66">
        <f t="shared" si="2"/>
        <v>1982372.19</v>
      </c>
      <c r="N19" s="66"/>
      <c r="O19" s="66"/>
      <c r="P19" s="66"/>
      <c r="Q19" s="66"/>
    </row>
    <row r="20" spans="1:17" s="70" customFormat="1" ht="12.75" x14ac:dyDescent="0.2">
      <c r="A20" s="67">
        <v>49</v>
      </c>
      <c r="B20" s="67">
        <v>311</v>
      </c>
      <c r="C20" s="68" t="s">
        <v>226</v>
      </c>
      <c r="D20" s="69">
        <f>SUM(KONSOLIDIRANI!D63:D64)</f>
        <v>1880000</v>
      </c>
      <c r="E20" s="69">
        <f>SUM(KONSOLIDIRANI!E63:E64)</f>
        <v>420000</v>
      </c>
      <c r="F20" s="69">
        <f>SUM(KONSOLIDIRANI!F63:F64)</f>
        <v>2300000</v>
      </c>
      <c r="G20" s="69">
        <f>SUM(KONSOLIDIRANI!G63:G64)</f>
        <v>0</v>
      </c>
      <c r="H20" s="69">
        <f>SUM(KONSOLIDIRANI!H63:H64)</f>
        <v>2300000</v>
      </c>
      <c r="I20" s="69">
        <f>SUM(KONSOLIDIRANI!I63:I64)</f>
        <v>0</v>
      </c>
      <c r="J20" s="69">
        <f>SUM(KONSOLIDIRANI!J63:J64)</f>
        <v>2300000</v>
      </c>
      <c r="K20" s="77"/>
      <c r="L20" s="69">
        <f>SUM(KONSOLIDIRANI!L63:L64)</f>
        <v>617337.30000000005</v>
      </c>
      <c r="M20" s="69">
        <f t="shared" si="2"/>
        <v>1682662.7</v>
      </c>
      <c r="N20" s="69"/>
      <c r="O20" s="69"/>
      <c r="P20" s="69"/>
      <c r="Q20" s="69"/>
    </row>
    <row r="21" spans="1:17" s="70" customFormat="1" ht="12.75" x14ac:dyDescent="0.2">
      <c r="A21" s="67">
        <v>49</v>
      </c>
      <c r="B21" s="67">
        <v>312</v>
      </c>
      <c r="C21" s="68" t="s">
        <v>227</v>
      </c>
      <c r="D21" s="69">
        <f>SUM(KONSOLIDIRANI!D65:D69)</f>
        <v>79000</v>
      </c>
      <c r="E21" s="69">
        <f>SUM(KONSOLIDIRANI!E65:E69)</f>
        <v>0</v>
      </c>
      <c r="F21" s="69">
        <f>SUM(KONSOLIDIRANI!F65:F69)</f>
        <v>79000</v>
      </c>
      <c r="G21" s="69">
        <f>SUM(KONSOLIDIRANI!G65:G69)</f>
        <v>0</v>
      </c>
      <c r="H21" s="69">
        <f>SUM(KONSOLIDIRANI!H65:H69)</f>
        <v>79000</v>
      </c>
      <c r="I21" s="69">
        <f>SUM(KONSOLIDIRANI!I65:I69)</f>
        <v>0</v>
      </c>
      <c r="J21" s="69">
        <f>SUM(KONSOLIDIRANI!J65:J69)</f>
        <v>79000</v>
      </c>
      <c r="K21" s="77"/>
      <c r="L21" s="69">
        <f>SUM(KONSOLIDIRANI!L65:L69)</f>
        <v>9500</v>
      </c>
      <c r="M21" s="69">
        <f t="shared" si="2"/>
        <v>69500</v>
      </c>
      <c r="N21" s="69"/>
      <c r="O21" s="69"/>
      <c r="P21" s="69"/>
      <c r="Q21" s="69"/>
    </row>
    <row r="22" spans="1:17" s="70" customFormat="1" ht="12.75" x14ac:dyDescent="0.2">
      <c r="A22" s="67">
        <v>49</v>
      </c>
      <c r="B22" s="67">
        <v>313</v>
      </c>
      <c r="C22" s="68" t="s">
        <v>228</v>
      </c>
      <c r="D22" s="69">
        <f>SUM(KONSOLIDIRANI!D70:D72)</f>
        <v>307000</v>
      </c>
      <c r="E22" s="69">
        <f>SUM(KONSOLIDIRANI!E70:E72)</f>
        <v>25000</v>
      </c>
      <c r="F22" s="69">
        <f>SUM(KONSOLIDIRANI!F70:F72)</f>
        <v>332000</v>
      </c>
      <c r="G22" s="69">
        <f>SUM(KONSOLIDIRANI!G70:G72)</f>
        <v>0</v>
      </c>
      <c r="H22" s="69">
        <f>SUM(KONSOLIDIRANI!H70:H72)</f>
        <v>332000</v>
      </c>
      <c r="I22" s="69">
        <f>SUM(KONSOLIDIRANI!I70:I72)</f>
        <v>0</v>
      </c>
      <c r="J22" s="69">
        <f>SUM(KONSOLIDIRANI!J70:J72)</f>
        <v>332000</v>
      </c>
      <c r="K22" s="77"/>
      <c r="L22" s="69">
        <f>SUM(KONSOLIDIRANI!L70:L72)</f>
        <v>101790.51</v>
      </c>
      <c r="M22" s="69">
        <f t="shared" si="2"/>
        <v>230209.49</v>
      </c>
      <c r="N22" s="69"/>
      <c r="O22" s="69"/>
      <c r="P22" s="69"/>
      <c r="Q22" s="69"/>
    </row>
    <row r="23" spans="1:17" s="53" customFormat="1" ht="12.75" x14ac:dyDescent="0.2">
      <c r="A23" s="64">
        <v>49</v>
      </c>
      <c r="B23" s="64">
        <v>32</v>
      </c>
      <c r="C23" s="65" t="s">
        <v>229</v>
      </c>
      <c r="D23" s="66">
        <f t="shared" ref="D23:F23" si="20">SUM(D24:D27)</f>
        <v>34000</v>
      </c>
      <c r="E23" s="66">
        <f t="shared" si="20"/>
        <v>0</v>
      </c>
      <c r="F23" s="66">
        <f t="shared" si="20"/>
        <v>34000</v>
      </c>
      <c r="G23" s="66">
        <f t="shared" ref="G23:J23" si="21">SUM(G24:G27)</f>
        <v>0</v>
      </c>
      <c r="H23" s="66">
        <f t="shared" si="21"/>
        <v>34000</v>
      </c>
      <c r="I23" s="66">
        <f t="shared" si="21"/>
        <v>0</v>
      </c>
      <c r="J23" s="66">
        <f t="shared" si="21"/>
        <v>34000</v>
      </c>
      <c r="K23" s="150"/>
      <c r="L23" s="66">
        <f t="shared" ref="L23" si="22">SUM(L24:L27)</f>
        <v>12800.77</v>
      </c>
      <c r="M23" s="66">
        <f t="shared" si="2"/>
        <v>21199.23</v>
      </c>
      <c r="N23" s="66"/>
      <c r="O23" s="66"/>
      <c r="P23" s="66"/>
      <c r="Q23" s="66"/>
    </row>
    <row r="24" spans="1:17" s="70" customFormat="1" ht="12.75" x14ac:dyDescent="0.2">
      <c r="A24" s="67">
        <v>49</v>
      </c>
      <c r="B24" s="67">
        <v>321</v>
      </c>
      <c r="C24" s="68" t="s">
        <v>230</v>
      </c>
      <c r="D24" s="69">
        <f>SUM(KONSOLIDIRANI!D73)</f>
        <v>29000</v>
      </c>
      <c r="E24" s="69">
        <f>SUM(KONSOLIDIRANI!E73)</f>
        <v>0</v>
      </c>
      <c r="F24" s="69">
        <f>SUM(KONSOLIDIRANI!F73)</f>
        <v>29000</v>
      </c>
      <c r="G24" s="69">
        <f>SUM(KONSOLIDIRANI!G73)</f>
        <v>0</v>
      </c>
      <c r="H24" s="69">
        <f>SUM(KONSOLIDIRANI!H73)</f>
        <v>29000</v>
      </c>
      <c r="I24" s="69">
        <f>SUM(KONSOLIDIRANI!I73)</f>
        <v>0</v>
      </c>
      <c r="J24" s="69">
        <f>SUM(KONSOLIDIRANI!J73)</f>
        <v>29000</v>
      </c>
      <c r="K24" s="77"/>
      <c r="L24" s="69">
        <f>SUM(KONSOLIDIRANI!L73)</f>
        <v>11204.77</v>
      </c>
      <c r="M24" s="69">
        <f t="shared" si="2"/>
        <v>17795.23</v>
      </c>
      <c r="N24" s="69"/>
      <c r="O24" s="69"/>
      <c r="P24" s="69"/>
      <c r="Q24" s="69"/>
    </row>
    <row r="25" spans="1:17" s="70" customFormat="1" ht="12.75" x14ac:dyDescent="0.2">
      <c r="A25" s="67">
        <v>49</v>
      </c>
      <c r="B25" s="67">
        <v>322</v>
      </c>
      <c r="C25" s="68" t="s">
        <v>231</v>
      </c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0</v>
      </c>
      <c r="K25" s="77"/>
      <c r="L25" s="69">
        <v>0</v>
      </c>
      <c r="M25" s="69">
        <f t="shared" si="2"/>
        <v>0</v>
      </c>
      <c r="N25" s="69"/>
      <c r="O25" s="69"/>
      <c r="P25" s="69"/>
      <c r="Q25" s="69"/>
    </row>
    <row r="26" spans="1:17" s="70" customFormat="1" ht="12.75" x14ac:dyDescent="0.2">
      <c r="A26" s="67">
        <v>49</v>
      </c>
      <c r="B26" s="67">
        <v>323</v>
      </c>
      <c r="C26" s="68" t="s">
        <v>232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0</v>
      </c>
      <c r="K26" s="77"/>
      <c r="L26" s="69">
        <v>0</v>
      </c>
      <c r="M26" s="69">
        <f t="shared" si="2"/>
        <v>0</v>
      </c>
      <c r="N26" s="69"/>
      <c r="O26" s="69"/>
      <c r="P26" s="69"/>
      <c r="Q26" s="69"/>
    </row>
    <row r="27" spans="1:17" s="70" customFormat="1" ht="12.75" x14ac:dyDescent="0.2">
      <c r="A27" s="67">
        <v>49</v>
      </c>
      <c r="B27" s="67">
        <v>329</v>
      </c>
      <c r="C27" s="68" t="s">
        <v>73</v>
      </c>
      <c r="D27" s="69">
        <f>SUM(KONSOLIDIRANI!D74:D75)</f>
        <v>5000</v>
      </c>
      <c r="E27" s="69">
        <f>SUM(KONSOLIDIRANI!E74:E75)</f>
        <v>0</v>
      </c>
      <c r="F27" s="69">
        <f>SUM(KONSOLIDIRANI!F74:F75)</f>
        <v>5000</v>
      </c>
      <c r="G27" s="69">
        <f>SUM(KONSOLIDIRANI!G74:G75)</f>
        <v>0</v>
      </c>
      <c r="H27" s="69">
        <f>SUM(KONSOLIDIRANI!H74:H75)</f>
        <v>5000</v>
      </c>
      <c r="I27" s="69">
        <f>SUM(KONSOLIDIRANI!I74:I75)</f>
        <v>0</v>
      </c>
      <c r="J27" s="69">
        <f>SUM(KONSOLIDIRANI!J74:J75)</f>
        <v>5000</v>
      </c>
      <c r="K27" s="77"/>
      <c r="L27" s="69">
        <f>SUM(KONSOLIDIRANI!L74:L75)</f>
        <v>1596</v>
      </c>
      <c r="M27" s="69">
        <f t="shared" si="2"/>
        <v>3404</v>
      </c>
      <c r="N27" s="69"/>
      <c r="O27" s="69"/>
      <c r="P27" s="69"/>
      <c r="Q27" s="69"/>
    </row>
    <row r="28" spans="1:17" s="53" customFormat="1" ht="12.75" x14ac:dyDescent="0.2">
      <c r="A28" s="64">
        <v>49</v>
      </c>
      <c r="B28" s="64">
        <v>34</v>
      </c>
      <c r="C28" s="65" t="s">
        <v>233</v>
      </c>
      <c r="D28" s="66">
        <f t="shared" ref="D28:L28" si="23">SUM(D29)</f>
        <v>0</v>
      </c>
      <c r="E28" s="66">
        <f t="shared" si="23"/>
        <v>0</v>
      </c>
      <c r="F28" s="66">
        <f t="shared" si="23"/>
        <v>0</v>
      </c>
      <c r="G28" s="66">
        <f t="shared" si="23"/>
        <v>0</v>
      </c>
      <c r="H28" s="66">
        <f t="shared" si="23"/>
        <v>0</v>
      </c>
      <c r="I28" s="66">
        <f t="shared" si="23"/>
        <v>0</v>
      </c>
      <c r="J28" s="66">
        <f t="shared" si="23"/>
        <v>0</v>
      </c>
      <c r="K28" s="150"/>
      <c r="L28" s="66">
        <f t="shared" si="23"/>
        <v>0</v>
      </c>
      <c r="M28" s="66">
        <f t="shared" si="2"/>
        <v>0</v>
      </c>
      <c r="N28" s="66"/>
      <c r="O28" s="66"/>
      <c r="P28" s="66"/>
      <c r="Q28" s="66"/>
    </row>
    <row r="29" spans="1:17" s="70" customFormat="1" ht="12.75" x14ac:dyDescent="0.2">
      <c r="A29" s="71">
        <v>49</v>
      </c>
      <c r="B29" s="71">
        <v>343</v>
      </c>
      <c r="C29" s="72" t="s">
        <v>234</v>
      </c>
      <c r="D29" s="73">
        <f>SUM(KONSOLIDIRANI!D76:D78)</f>
        <v>0</v>
      </c>
      <c r="E29" s="73">
        <f>SUM(KONSOLIDIRANI!E76:E78)</f>
        <v>0</v>
      </c>
      <c r="F29" s="73">
        <f>SUM(KONSOLIDIRANI!F76:F78)</f>
        <v>0</v>
      </c>
      <c r="G29" s="73">
        <f>SUM(KONSOLIDIRANI!G76:G78)</f>
        <v>0</v>
      </c>
      <c r="H29" s="73">
        <f>SUM(KONSOLIDIRANI!H76:H78)</f>
        <v>0</v>
      </c>
      <c r="I29" s="73">
        <f>SUM(KONSOLIDIRANI!I76:I78)</f>
        <v>0</v>
      </c>
      <c r="J29" s="73">
        <f>SUM(KONSOLIDIRANI!J76:J78)</f>
        <v>0</v>
      </c>
      <c r="K29" s="77"/>
      <c r="L29" s="73">
        <f>SUM(KONSOLIDIRANI!L76:L78)</f>
        <v>0</v>
      </c>
      <c r="M29" s="73">
        <f t="shared" si="2"/>
        <v>0</v>
      </c>
      <c r="N29" s="73"/>
      <c r="O29" s="73"/>
      <c r="P29" s="73"/>
      <c r="Q29" s="73"/>
    </row>
    <row r="30" spans="1:17" s="70" customFormat="1" ht="12.75" x14ac:dyDescent="0.2">
      <c r="A30" s="58">
        <v>805502</v>
      </c>
      <c r="B30" s="58">
        <v>805502</v>
      </c>
      <c r="C30" s="59" t="s">
        <v>79</v>
      </c>
      <c r="D30" s="60">
        <f t="shared" ref="D30:J30" si="24">+D31+D40+D55</f>
        <v>37030</v>
      </c>
      <c r="E30" s="60">
        <f t="shared" si="24"/>
        <v>21312</v>
      </c>
      <c r="F30" s="60">
        <f t="shared" si="24"/>
        <v>58342</v>
      </c>
      <c r="G30" s="60">
        <f t="shared" si="24"/>
        <v>0</v>
      </c>
      <c r="H30" s="60">
        <f t="shared" si="24"/>
        <v>45451</v>
      </c>
      <c r="I30" s="60">
        <f t="shared" si="24"/>
        <v>0</v>
      </c>
      <c r="J30" s="60">
        <f t="shared" si="24"/>
        <v>45451</v>
      </c>
      <c r="K30" s="150"/>
      <c r="L30" s="60">
        <f>+L31+L40+L55</f>
        <v>16063.510000000002</v>
      </c>
      <c r="M30" s="60">
        <f t="shared" si="2"/>
        <v>42278.49</v>
      </c>
      <c r="N30" s="60"/>
      <c r="O30" s="60"/>
      <c r="P30" s="60"/>
      <c r="Q30" s="60"/>
    </row>
    <row r="31" spans="1:17" s="70" customFormat="1" ht="12.75" x14ac:dyDescent="0.2">
      <c r="A31" s="83">
        <v>11</v>
      </c>
      <c r="B31" s="83">
        <v>11</v>
      </c>
      <c r="C31" s="84" t="s">
        <v>81</v>
      </c>
      <c r="D31" s="85">
        <f t="shared" ref="D31:J31" si="25">+D32+D38</f>
        <v>9520</v>
      </c>
      <c r="E31" s="85">
        <f t="shared" si="25"/>
        <v>0</v>
      </c>
      <c r="F31" s="85">
        <f t="shared" si="25"/>
        <v>9520</v>
      </c>
      <c r="G31" s="85">
        <f t="shared" si="25"/>
        <v>0</v>
      </c>
      <c r="H31" s="85">
        <f t="shared" si="25"/>
        <v>9520</v>
      </c>
      <c r="I31" s="85">
        <f t="shared" si="25"/>
        <v>0</v>
      </c>
      <c r="J31" s="85">
        <f t="shared" si="25"/>
        <v>9520</v>
      </c>
      <c r="K31" s="150"/>
      <c r="L31" s="85">
        <f>+L32</f>
        <v>665.36</v>
      </c>
      <c r="M31" s="85">
        <f t="shared" si="2"/>
        <v>8854.64</v>
      </c>
      <c r="N31" s="85"/>
      <c r="O31" s="85"/>
      <c r="P31" s="85"/>
      <c r="Q31" s="85"/>
    </row>
    <row r="32" spans="1:17" s="70" customFormat="1" ht="12.75" x14ac:dyDescent="0.2">
      <c r="A32" s="64">
        <v>11</v>
      </c>
      <c r="B32" s="64">
        <v>3</v>
      </c>
      <c r="C32" s="74" t="s">
        <v>224</v>
      </c>
      <c r="D32" s="66">
        <f t="shared" ref="D32:J32" si="26">+D33</f>
        <v>3520</v>
      </c>
      <c r="E32" s="66">
        <f t="shared" si="26"/>
        <v>0</v>
      </c>
      <c r="F32" s="66">
        <f t="shared" si="26"/>
        <v>3520</v>
      </c>
      <c r="G32" s="66">
        <f t="shared" si="26"/>
        <v>0</v>
      </c>
      <c r="H32" s="66">
        <f t="shared" si="26"/>
        <v>3520</v>
      </c>
      <c r="I32" s="66">
        <f t="shared" si="26"/>
        <v>0</v>
      </c>
      <c r="J32" s="66">
        <f t="shared" si="26"/>
        <v>3520</v>
      </c>
      <c r="K32" s="150"/>
      <c r="L32" s="66">
        <f>+L33+L38</f>
        <v>665.36</v>
      </c>
      <c r="M32" s="66">
        <f t="shared" si="2"/>
        <v>2854.64</v>
      </c>
      <c r="N32" s="66"/>
      <c r="O32" s="66"/>
      <c r="P32" s="66"/>
      <c r="Q32" s="66"/>
    </row>
    <row r="33" spans="1:17" s="53" customFormat="1" ht="12.75" x14ac:dyDescent="0.2">
      <c r="A33" s="64">
        <v>11</v>
      </c>
      <c r="B33" s="64">
        <v>32</v>
      </c>
      <c r="C33" s="65" t="s">
        <v>246</v>
      </c>
      <c r="D33" s="66">
        <f t="shared" ref="D33:F33" si="27">SUM(D34:D36)</f>
        <v>3520</v>
      </c>
      <c r="E33" s="66">
        <f t="shared" si="27"/>
        <v>0</v>
      </c>
      <c r="F33" s="66">
        <f t="shared" si="27"/>
        <v>3520</v>
      </c>
      <c r="G33" s="66">
        <f t="shared" ref="G33:J33" si="28">SUM(G34:G36)</f>
        <v>0</v>
      </c>
      <c r="H33" s="66">
        <f t="shared" si="28"/>
        <v>3520</v>
      </c>
      <c r="I33" s="66">
        <f t="shared" si="28"/>
        <v>0</v>
      </c>
      <c r="J33" s="66">
        <f t="shared" si="28"/>
        <v>3520</v>
      </c>
      <c r="K33" s="150"/>
      <c r="L33" s="66">
        <f t="shared" ref="L33" si="29">SUM(L34:L36)</f>
        <v>0</v>
      </c>
      <c r="M33" s="66">
        <f t="shared" si="2"/>
        <v>3520</v>
      </c>
      <c r="N33" s="66"/>
      <c r="O33" s="66"/>
      <c r="P33" s="66"/>
      <c r="Q33" s="66"/>
    </row>
    <row r="34" spans="1:17" s="70" customFormat="1" ht="12.75" x14ac:dyDescent="0.2">
      <c r="A34" s="64">
        <v>11</v>
      </c>
      <c r="B34" s="67">
        <v>321</v>
      </c>
      <c r="C34" s="68" t="s">
        <v>230</v>
      </c>
      <c r="D34" s="69">
        <f>+KONSOLIDIRANI!D88</f>
        <v>0</v>
      </c>
      <c r="E34" s="69">
        <f>+KONSOLIDIRANI!E88</f>
        <v>0</v>
      </c>
      <c r="F34" s="69">
        <f>+KONSOLIDIRANI!F88</f>
        <v>0</v>
      </c>
      <c r="G34" s="69">
        <v>0</v>
      </c>
      <c r="H34" s="69">
        <v>0</v>
      </c>
      <c r="I34" s="69">
        <v>0</v>
      </c>
      <c r="J34" s="69">
        <v>0</v>
      </c>
      <c r="K34" s="77"/>
      <c r="L34" s="69">
        <f>+KONSOLIDIRANI!L88</f>
        <v>0</v>
      </c>
      <c r="M34" s="69">
        <f t="shared" si="2"/>
        <v>0</v>
      </c>
      <c r="N34" s="69"/>
      <c r="O34" s="69"/>
      <c r="P34" s="69"/>
      <c r="Q34" s="69"/>
    </row>
    <row r="35" spans="1:17" s="70" customFormat="1" ht="12.75" x14ac:dyDescent="0.2">
      <c r="A35" s="64">
        <v>11</v>
      </c>
      <c r="B35" s="67">
        <v>322</v>
      </c>
      <c r="C35" s="68" t="s">
        <v>231</v>
      </c>
      <c r="D35" s="69">
        <f>SUM(KONSOLIDIRANI!D82:D83)</f>
        <v>3520</v>
      </c>
      <c r="E35" s="69">
        <f>SUM(KONSOLIDIRANI!E82:E83)</f>
        <v>0</v>
      </c>
      <c r="F35" s="69">
        <f>SUM(KONSOLIDIRANI!F82:F83)</f>
        <v>3520</v>
      </c>
      <c r="G35" s="69">
        <f>SUM(KONSOLIDIRANI!G82:G83)</f>
        <v>0</v>
      </c>
      <c r="H35" s="69">
        <f>SUM(KONSOLIDIRANI!H82:H83)</f>
        <v>3520</v>
      </c>
      <c r="I35" s="69">
        <f>SUM(KONSOLIDIRANI!I82:I83)</f>
        <v>0</v>
      </c>
      <c r="J35" s="69">
        <f>SUM(KONSOLIDIRANI!J82:J83)</f>
        <v>3520</v>
      </c>
      <c r="K35" s="77"/>
      <c r="L35" s="69">
        <f>SUM(KONSOLIDIRANI!L82:L83)</f>
        <v>0</v>
      </c>
      <c r="M35" s="69">
        <f t="shared" si="2"/>
        <v>3520</v>
      </c>
      <c r="N35" s="69"/>
      <c r="O35" s="69"/>
      <c r="P35" s="69"/>
      <c r="Q35" s="69"/>
    </row>
    <row r="36" spans="1:17" s="70" customFormat="1" ht="12.75" x14ac:dyDescent="0.2">
      <c r="A36" s="64">
        <v>11</v>
      </c>
      <c r="B36" s="67">
        <v>323</v>
      </c>
      <c r="C36" s="68" t="s">
        <v>232</v>
      </c>
      <c r="D36" s="69">
        <f>SUM(KONSOLIDIRANI!D84)</f>
        <v>0</v>
      </c>
      <c r="E36" s="69">
        <f>SUM(KONSOLIDIRANI!E84)</f>
        <v>0</v>
      </c>
      <c r="F36" s="69">
        <f>SUM(KONSOLIDIRANI!F84)</f>
        <v>0</v>
      </c>
      <c r="G36" s="69">
        <f>SUM(KONSOLIDIRANI!G84)</f>
        <v>0</v>
      </c>
      <c r="H36" s="69">
        <f>SUM(KONSOLIDIRANI!H84)</f>
        <v>0</v>
      </c>
      <c r="I36" s="69">
        <f>SUM(KONSOLIDIRANI!I84)</f>
        <v>0</v>
      </c>
      <c r="J36" s="69">
        <f>SUM(KONSOLIDIRANI!J84)</f>
        <v>0</v>
      </c>
      <c r="K36" s="77"/>
      <c r="L36" s="69">
        <f>SUM(KONSOLIDIRANI!L84)</f>
        <v>0</v>
      </c>
      <c r="M36" s="69">
        <f t="shared" si="2"/>
        <v>0</v>
      </c>
      <c r="N36" s="69"/>
      <c r="O36" s="69"/>
      <c r="P36" s="69"/>
      <c r="Q36" s="69"/>
    </row>
    <row r="37" spans="1:17" s="70" customFormat="1" ht="12.75" x14ac:dyDescent="0.2">
      <c r="A37" s="64">
        <v>11</v>
      </c>
      <c r="B37" s="67">
        <v>329</v>
      </c>
      <c r="C37" s="68" t="s">
        <v>73</v>
      </c>
      <c r="D37" s="69">
        <f>SUM(KONSOLIDIRANI!D101:D102)</f>
        <v>0</v>
      </c>
      <c r="E37" s="69">
        <f>SUM(KONSOLIDIRANI!E101:E102)</f>
        <v>0</v>
      </c>
      <c r="F37" s="69">
        <f>SUM(KONSOLIDIRANI!F101:F102)</f>
        <v>0</v>
      </c>
      <c r="G37" s="69"/>
      <c r="H37" s="69"/>
      <c r="I37" s="69"/>
      <c r="J37" s="69"/>
      <c r="K37" s="77"/>
      <c r="L37" s="69">
        <f>SUM(KONSOLIDIRANI!L101:L102)</f>
        <v>0</v>
      </c>
      <c r="M37" s="69">
        <f t="shared" si="2"/>
        <v>0</v>
      </c>
      <c r="N37" s="69"/>
      <c r="O37" s="69"/>
      <c r="P37" s="69"/>
      <c r="Q37" s="69"/>
    </row>
    <row r="38" spans="1:17" s="53" customFormat="1" ht="12.75" x14ac:dyDescent="0.2">
      <c r="A38" s="64">
        <v>11</v>
      </c>
      <c r="B38" s="64">
        <v>37</v>
      </c>
      <c r="C38" s="65" t="s">
        <v>236</v>
      </c>
      <c r="D38" s="66">
        <f t="shared" ref="D38:L38" si="30">SUM(D39)</f>
        <v>6000</v>
      </c>
      <c r="E38" s="66">
        <f t="shared" si="30"/>
        <v>0</v>
      </c>
      <c r="F38" s="66">
        <f t="shared" si="30"/>
        <v>6000</v>
      </c>
      <c r="G38" s="66">
        <f t="shared" si="30"/>
        <v>0</v>
      </c>
      <c r="H38" s="66">
        <f t="shared" si="30"/>
        <v>6000</v>
      </c>
      <c r="I38" s="66">
        <f t="shared" si="30"/>
        <v>0</v>
      </c>
      <c r="J38" s="66">
        <f t="shared" si="30"/>
        <v>6000</v>
      </c>
      <c r="K38" s="150"/>
      <c r="L38" s="66">
        <f t="shared" si="30"/>
        <v>665.36</v>
      </c>
      <c r="M38" s="66">
        <f t="shared" si="2"/>
        <v>5334.64</v>
      </c>
      <c r="N38" s="66"/>
      <c r="O38" s="66"/>
      <c r="P38" s="66"/>
      <c r="Q38" s="66"/>
    </row>
    <row r="39" spans="1:17" s="70" customFormat="1" ht="12.75" x14ac:dyDescent="0.2">
      <c r="A39" s="64">
        <v>11</v>
      </c>
      <c r="B39" s="67">
        <v>372</v>
      </c>
      <c r="C39" s="68" t="s">
        <v>235</v>
      </c>
      <c r="D39" s="69">
        <f>SUM(KONSOLIDIRANI!D85:D86)</f>
        <v>6000</v>
      </c>
      <c r="E39" s="69">
        <f>SUM(KONSOLIDIRANI!E85:E86)</f>
        <v>0</v>
      </c>
      <c r="F39" s="69">
        <f>SUM(KONSOLIDIRANI!F85:F86)</f>
        <v>6000</v>
      </c>
      <c r="G39" s="69">
        <f>SUM(KONSOLIDIRANI!G85:G86)</f>
        <v>0</v>
      </c>
      <c r="H39" s="69">
        <f>SUM(KONSOLIDIRANI!H85:H86)</f>
        <v>6000</v>
      </c>
      <c r="I39" s="69">
        <f>SUM(KONSOLIDIRANI!I85:I86)</f>
        <v>0</v>
      </c>
      <c r="J39" s="69">
        <f>SUM(KONSOLIDIRANI!J85:J86)</f>
        <v>6000</v>
      </c>
      <c r="K39" s="77"/>
      <c r="L39" s="69">
        <f>SUM(KONSOLIDIRANI!L85:L86)</f>
        <v>665.36</v>
      </c>
      <c r="M39" s="69">
        <f t="shared" si="2"/>
        <v>5334.64</v>
      </c>
      <c r="N39" s="69"/>
      <c r="O39" s="69"/>
      <c r="P39" s="69"/>
      <c r="Q39" s="69"/>
    </row>
    <row r="40" spans="1:17" s="70" customFormat="1" ht="25.5" x14ac:dyDescent="0.2">
      <c r="A40" s="83">
        <v>55</v>
      </c>
      <c r="B40" s="83">
        <v>55</v>
      </c>
      <c r="C40" s="86" t="s">
        <v>156</v>
      </c>
      <c r="D40" s="85">
        <f t="shared" ref="D40:F40" si="31">+D41+D51</f>
        <v>27510</v>
      </c>
      <c r="E40" s="85">
        <f t="shared" si="31"/>
        <v>6167</v>
      </c>
      <c r="F40" s="85">
        <f t="shared" si="31"/>
        <v>33677</v>
      </c>
      <c r="G40" s="85">
        <f t="shared" ref="G40:J40" si="32">+G41+G51</f>
        <v>0</v>
      </c>
      <c r="H40" s="85">
        <f t="shared" si="32"/>
        <v>33677</v>
      </c>
      <c r="I40" s="85">
        <f t="shared" si="32"/>
        <v>0</v>
      </c>
      <c r="J40" s="85">
        <f t="shared" si="32"/>
        <v>33677</v>
      </c>
      <c r="K40" s="150"/>
      <c r="L40" s="85">
        <f t="shared" ref="L40" si="33">+L41+L51</f>
        <v>9822.0800000000017</v>
      </c>
      <c r="M40" s="85">
        <f t="shared" si="2"/>
        <v>23854.92</v>
      </c>
      <c r="N40" s="85"/>
      <c r="O40" s="85"/>
      <c r="P40" s="85"/>
      <c r="Q40" s="85"/>
    </row>
    <row r="41" spans="1:17" s="70" customFormat="1" ht="12.75" x14ac:dyDescent="0.2">
      <c r="A41" s="64">
        <v>55</v>
      </c>
      <c r="B41" s="64">
        <v>3</v>
      </c>
      <c r="C41" s="74" t="s">
        <v>224</v>
      </c>
      <c r="D41" s="66">
        <f t="shared" ref="D41:F41" si="34">+D42+D47+D49</f>
        <v>23000</v>
      </c>
      <c r="E41" s="66">
        <f t="shared" si="34"/>
        <v>6167</v>
      </c>
      <c r="F41" s="66">
        <f t="shared" si="34"/>
        <v>29167</v>
      </c>
      <c r="G41" s="66">
        <f t="shared" ref="G41:J41" si="35">+G42+G47+G49</f>
        <v>0</v>
      </c>
      <c r="H41" s="66">
        <f t="shared" si="35"/>
        <v>29167</v>
      </c>
      <c r="I41" s="66">
        <f t="shared" si="35"/>
        <v>0</v>
      </c>
      <c r="J41" s="66">
        <f t="shared" si="35"/>
        <v>29167</v>
      </c>
      <c r="K41" s="150"/>
      <c r="L41" s="66">
        <f t="shared" ref="L41" si="36">+L42+L47+L49</f>
        <v>7809.7900000000009</v>
      </c>
      <c r="M41" s="66">
        <f t="shared" si="2"/>
        <v>21357.21</v>
      </c>
      <c r="N41" s="66"/>
      <c r="O41" s="66"/>
      <c r="P41" s="66"/>
      <c r="Q41" s="66"/>
    </row>
    <row r="42" spans="1:17" s="70" customFormat="1" ht="12.75" x14ac:dyDescent="0.2">
      <c r="A42" s="64">
        <v>55</v>
      </c>
      <c r="B42" s="64">
        <v>32</v>
      </c>
      <c r="C42" s="74" t="s">
        <v>229</v>
      </c>
      <c r="D42" s="66">
        <f t="shared" ref="D42:F42" si="37">SUM(D43:D46)</f>
        <v>1000</v>
      </c>
      <c r="E42" s="66">
        <f t="shared" si="37"/>
        <v>0</v>
      </c>
      <c r="F42" s="66">
        <f t="shared" si="37"/>
        <v>1000</v>
      </c>
      <c r="G42" s="66">
        <f t="shared" ref="G42:J42" si="38">SUM(G43:G46)</f>
        <v>0</v>
      </c>
      <c r="H42" s="66">
        <f t="shared" si="38"/>
        <v>1000</v>
      </c>
      <c r="I42" s="66">
        <f t="shared" si="38"/>
        <v>0</v>
      </c>
      <c r="J42" s="66">
        <f t="shared" si="38"/>
        <v>1000</v>
      </c>
      <c r="K42" s="150"/>
      <c r="L42" s="66">
        <f t="shared" ref="L42" si="39">SUM(L43:L46)</f>
        <v>1731.1100000000001</v>
      </c>
      <c r="M42" s="66">
        <f t="shared" si="2"/>
        <v>-731.11000000000013</v>
      </c>
      <c r="N42" s="66"/>
      <c r="O42" s="66"/>
      <c r="P42" s="66"/>
      <c r="Q42" s="66"/>
    </row>
    <row r="43" spans="1:17" s="70" customFormat="1" ht="12.75" x14ac:dyDescent="0.2">
      <c r="A43" s="64">
        <v>55</v>
      </c>
      <c r="B43" s="67">
        <v>321</v>
      </c>
      <c r="C43" s="68" t="s">
        <v>230</v>
      </c>
      <c r="D43" s="69">
        <f>+KONSOLIDIRANI!D88</f>
        <v>0</v>
      </c>
      <c r="E43" s="69">
        <f>+KONSOLIDIRANI!E88</f>
        <v>0</v>
      </c>
      <c r="F43" s="69">
        <f>+KONSOLIDIRANI!F88</f>
        <v>0</v>
      </c>
      <c r="G43" s="69">
        <f>+KONSOLIDIRANI!G88</f>
        <v>0</v>
      </c>
      <c r="H43" s="69">
        <f>+KONSOLIDIRANI!H88</f>
        <v>0</v>
      </c>
      <c r="I43" s="69">
        <f>+KONSOLIDIRANI!I88</f>
        <v>0</v>
      </c>
      <c r="J43" s="69">
        <f>+KONSOLIDIRANI!J88</f>
        <v>0</v>
      </c>
      <c r="K43" s="77"/>
      <c r="L43" s="69">
        <f>+KONSOLIDIRANI!L88</f>
        <v>0</v>
      </c>
      <c r="M43" s="69">
        <f t="shared" si="2"/>
        <v>0</v>
      </c>
      <c r="N43" s="69"/>
      <c r="O43" s="69"/>
      <c r="P43" s="69"/>
      <c r="Q43" s="69"/>
    </row>
    <row r="44" spans="1:17" s="53" customFormat="1" ht="12.75" x14ac:dyDescent="0.2">
      <c r="A44" s="64">
        <v>55</v>
      </c>
      <c r="B44" s="67">
        <v>322</v>
      </c>
      <c r="C44" s="68" t="s">
        <v>231</v>
      </c>
      <c r="D44" s="69">
        <f>SUM(KONSOLIDIRANI!D89:D93)</f>
        <v>1000</v>
      </c>
      <c r="E44" s="69">
        <f>SUM(KONSOLIDIRANI!E89:E93)</f>
        <v>0</v>
      </c>
      <c r="F44" s="69">
        <f>SUM(KONSOLIDIRANI!F89:F93)</f>
        <v>1000</v>
      </c>
      <c r="G44" s="69">
        <f>SUM(KONSOLIDIRANI!G89:G93)</f>
        <v>0</v>
      </c>
      <c r="H44" s="69">
        <f>SUM(KONSOLIDIRANI!H89:H93)</f>
        <v>1000</v>
      </c>
      <c r="I44" s="69">
        <f>SUM(KONSOLIDIRANI!I89:I93)</f>
        <v>0</v>
      </c>
      <c r="J44" s="69">
        <f>SUM(KONSOLIDIRANI!J89:J93)</f>
        <v>1000</v>
      </c>
      <c r="K44" s="77"/>
      <c r="L44" s="69">
        <f>SUM(KONSOLIDIRANI!L89:L94)</f>
        <v>1676.1100000000001</v>
      </c>
      <c r="M44" s="69">
        <f t="shared" si="2"/>
        <v>-676.11000000000013</v>
      </c>
      <c r="N44" s="66"/>
      <c r="O44" s="66"/>
      <c r="P44" s="69"/>
      <c r="Q44" s="66"/>
    </row>
    <row r="45" spans="1:17" s="70" customFormat="1" ht="12.75" x14ac:dyDescent="0.2">
      <c r="A45" s="64">
        <v>55</v>
      </c>
      <c r="B45" s="67">
        <v>323</v>
      </c>
      <c r="C45" s="68" t="s">
        <v>232</v>
      </c>
      <c r="D45" s="69">
        <f>SUM(KONSOLIDIRANI!D95:D100)</f>
        <v>0</v>
      </c>
      <c r="E45" s="69">
        <f>SUM(KONSOLIDIRANI!E95:E100)</f>
        <v>0</v>
      </c>
      <c r="F45" s="69">
        <f>SUM(KONSOLIDIRANI!F95:F100)</f>
        <v>0</v>
      </c>
      <c r="G45" s="69">
        <f>SUM(KONSOLIDIRANI!G95:G100)</f>
        <v>0</v>
      </c>
      <c r="H45" s="69">
        <f>SUM(KONSOLIDIRANI!H95:H100)</f>
        <v>0</v>
      </c>
      <c r="I45" s="69">
        <f>SUM(KONSOLIDIRANI!I95:I100)</f>
        <v>0</v>
      </c>
      <c r="J45" s="69">
        <f>SUM(KONSOLIDIRANI!J95:J100)</f>
        <v>0</v>
      </c>
      <c r="K45" s="77"/>
      <c r="L45" s="69">
        <f>SUM(KONSOLIDIRANI!L95:L100)</f>
        <v>55</v>
      </c>
      <c r="M45" s="69">
        <f t="shared" si="2"/>
        <v>-55</v>
      </c>
      <c r="N45" s="69"/>
      <c r="O45" s="69"/>
      <c r="P45" s="69"/>
      <c r="Q45" s="69"/>
    </row>
    <row r="46" spans="1:17" s="70" customFormat="1" ht="12.75" x14ac:dyDescent="0.2">
      <c r="A46" s="64">
        <v>55</v>
      </c>
      <c r="B46" s="67">
        <v>329</v>
      </c>
      <c r="C46" s="68" t="s">
        <v>73</v>
      </c>
      <c r="D46" s="69">
        <f>SUM(KONSOLIDIRANI!D101:D102)</f>
        <v>0</v>
      </c>
      <c r="E46" s="69">
        <f>SUM(KONSOLIDIRANI!E101:E102)</f>
        <v>0</v>
      </c>
      <c r="F46" s="69">
        <f>SUM(KONSOLIDIRANI!F101:F102)</f>
        <v>0</v>
      </c>
      <c r="G46" s="69">
        <f>SUM(KONSOLIDIRANI!G101:G102)</f>
        <v>0</v>
      </c>
      <c r="H46" s="69">
        <f>SUM(KONSOLIDIRANI!H101:H102)</f>
        <v>0</v>
      </c>
      <c r="I46" s="69">
        <f>SUM(KONSOLIDIRANI!I101:I102)</f>
        <v>0</v>
      </c>
      <c r="J46" s="69">
        <f>SUM(KONSOLIDIRANI!J101:J102)</f>
        <v>0</v>
      </c>
      <c r="K46" s="77"/>
      <c r="L46" s="69">
        <f>SUM(KONSOLIDIRANI!L101:L102)</f>
        <v>0</v>
      </c>
      <c r="M46" s="69">
        <f t="shared" si="2"/>
        <v>0</v>
      </c>
      <c r="N46" s="69"/>
      <c r="O46" s="69"/>
      <c r="P46" s="69"/>
      <c r="Q46" s="69"/>
    </row>
    <row r="47" spans="1:17" s="53" customFormat="1" ht="12.75" x14ac:dyDescent="0.2">
      <c r="A47" s="64">
        <v>55</v>
      </c>
      <c r="B47" s="64">
        <v>37</v>
      </c>
      <c r="C47" s="65" t="s">
        <v>236</v>
      </c>
      <c r="D47" s="66">
        <f t="shared" ref="D47:L47" si="40">+D48</f>
        <v>22000</v>
      </c>
      <c r="E47" s="66">
        <f t="shared" si="40"/>
        <v>4390</v>
      </c>
      <c r="F47" s="66">
        <f t="shared" si="40"/>
        <v>26390</v>
      </c>
      <c r="G47" s="66">
        <f t="shared" si="40"/>
        <v>0</v>
      </c>
      <c r="H47" s="66">
        <f t="shared" si="40"/>
        <v>26390</v>
      </c>
      <c r="I47" s="66">
        <f t="shared" si="40"/>
        <v>0</v>
      </c>
      <c r="J47" s="66">
        <f t="shared" si="40"/>
        <v>26390</v>
      </c>
      <c r="K47" s="150"/>
      <c r="L47" s="66">
        <f t="shared" si="40"/>
        <v>6078.68</v>
      </c>
      <c r="M47" s="66">
        <f t="shared" si="2"/>
        <v>20311.32</v>
      </c>
      <c r="N47" s="66"/>
      <c r="O47" s="66"/>
      <c r="P47" s="66"/>
      <c r="Q47" s="66"/>
    </row>
    <row r="48" spans="1:17" s="70" customFormat="1" ht="12.75" x14ac:dyDescent="0.2">
      <c r="A48" s="64">
        <v>55</v>
      </c>
      <c r="B48" s="67">
        <v>372</v>
      </c>
      <c r="C48" s="68" t="s">
        <v>235</v>
      </c>
      <c r="D48" s="69">
        <f>SUM(KONSOLIDIRANI!D104)</f>
        <v>22000</v>
      </c>
      <c r="E48" s="69">
        <f>SUM(KONSOLIDIRANI!E104)</f>
        <v>4390</v>
      </c>
      <c r="F48" s="69">
        <f>SUM(KONSOLIDIRANI!F104)</f>
        <v>26390</v>
      </c>
      <c r="G48" s="69">
        <f>SUM(KONSOLIDIRANI!G104)</f>
        <v>0</v>
      </c>
      <c r="H48" s="69">
        <f>SUM(KONSOLIDIRANI!H104)</f>
        <v>26390</v>
      </c>
      <c r="I48" s="69">
        <f>SUM(KONSOLIDIRANI!I104)</f>
        <v>0</v>
      </c>
      <c r="J48" s="69">
        <f>SUM(KONSOLIDIRANI!J104)</f>
        <v>26390</v>
      </c>
      <c r="K48" s="77"/>
      <c r="L48" s="69">
        <f>SUM(KONSOLIDIRANI!L104)</f>
        <v>6078.68</v>
      </c>
      <c r="M48" s="69">
        <f t="shared" si="2"/>
        <v>20311.32</v>
      </c>
      <c r="N48" s="69"/>
      <c r="O48" s="69"/>
      <c r="P48" s="69"/>
      <c r="Q48" s="69"/>
    </row>
    <row r="49" spans="1:17" s="53" customFormat="1" ht="12.75" x14ac:dyDescent="0.2">
      <c r="A49" s="64">
        <v>55</v>
      </c>
      <c r="B49" s="64">
        <v>38</v>
      </c>
      <c r="C49" s="65" t="s">
        <v>271</v>
      </c>
      <c r="D49" s="66">
        <f t="shared" ref="D49:L49" si="41">+D50</f>
        <v>0</v>
      </c>
      <c r="E49" s="66">
        <f t="shared" si="41"/>
        <v>1777</v>
      </c>
      <c r="F49" s="66">
        <f t="shared" si="41"/>
        <v>1777</v>
      </c>
      <c r="G49" s="66">
        <f t="shared" si="41"/>
        <v>0</v>
      </c>
      <c r="H49" s="66">
        <f t="shared" si="41"/>
        <v>1777</v>
      </c>
      <c r="I49" s="66">
        <f t="shared" si="41"/>
        <v>0</v>
      </c>
      <c r="J49" s="66">
        <f t="shared" si="41"/>
        <v>1777</v>
      </c>
      <c r="K49" s="150"/>
      <c r="L49" s="66">
        <f t="shared" si="41"/>
        <v>0</v>
      </c>
      <c r="M49" s="66">
        <f t="shared" si="2"/>
        <v>1777</v>
      </c>
      <c r="N49" s="66"/>
      <c r="O49" s="66"/>
      <c r="P49" s="66"/>
      <c r="Q49" s="66"/>
    </row>
    <row r="50" spans="1:17" s="70" customFormat="1" ht="12.75" x14ac:dyDescent="0.2">
      <c r="A50" s="64">
        <v>55</v>
      </c>
      <c r="B50" s="67">
        <v>381</v>
      </c>
      <c r="C50" s="68" t="s">
        <v>262</v>
      </c>
      <c r="D50" s="69">
        <f>+KONSOLIDIRANI!D105</f>
        <v>0</v>
      </c>
      <c r="E50" s="69">
        <f>+KONSOLIDIRANI!E105</f>
        <v>1777</v>
      </c>
      <c r="F50" s="69">
        <f>+KONSOLIDIRANI!F105</f>
        <v>1777</v>
      </c>
      <c r="G50" s="69">
        <f>+KONSOLIDIRANI!G105</f>
        <v>0</v>
      </c>
      <c r="H50" s="69">
        <f>+KONSOLIDIRANI!H105</f>
        <v>1777</v>
      </c>
      <c r="I50" s="69">
        <f>+KONSOLIDIRANI!I105</f>
        <v>0</v>
      </c>
      <c r="J50" s="69">
        <f>+KONSOLIDIRANI!J105</f>
        <v>1777</v>
      </c>
      <c r="K50" s="77"/>
      <c r="L50" s="69">
        <f>+KONSOLIDIRANI!L105</f>
        <v>0</v>
      </c>
      <c r="M50" s="69">
        <f t="shared" si="2"/>
        <v>1777</v>
      </c>
      <c r="N50" s="69"/>
      <c r="O50" s="69"/>
      <c r="P50" s="69"/>
      <c r="Q50" s="69"/>
    </row>
    <row r="51" spans="1:17" s="53" customFormat="1" ht="12.75" x14ac:dyDescent="0.2">
      <c r="A51" s="64">
        <v>55</v>
      </c>
      <c r="B51" s="64">
        <v>4</v>
      </c>
      <c r="C51" s="65" t="s">
        <v>237</v>
      </c>
      <c r="D51" s="66">
        <f t="shared" ref="D51:L51" si="42">+D52</f>
        <v>4510</v>
      </c>
      <c r="E51" s="66">
        <f t="shared" si="42"/>
        <v>0</v>
      </c>
      <c r="F51" s="66">
        <f t="shared" si="42"/>
        <v>4510</v>
      </c>
      <c r="G51" s="66">
        <f t="shared" si="42"/>
        <v>0</v>
      </c>
      <c r="H51" s="66">
        <f t="shared" si="42"/>
        <v>4510</v>
      </c>
      <c r="I51" s="66">
        <f t="shared" si="42"/>
        <v>0</v>
      </c>
      <c r="J51" s="66">
        <f t="shared" si="42"/>
        <v>4510</v>
      </c>
      <c r="K51" s="150"/>
      <c r="L51" s="66">
        <f t="shared" si="42"/>
        <v>2012.29</v>
      </c>
      <c r="M51" s="66">
        <f t="shared" si="2"/>
        <v>2497.71</v>
      </c>
      <c r="N51" s="66"/>
      <c r="O51" s="66"/>
      <c r="P51" s="66"/>
      <c r="Q51" s="66"/>
    </row>
    <row r="52" spans="1:17" s="70" customFormat="1" ht="25.5" x14ac:dyDescent="0.2">
      <c r="A52" s="64">
        <v>55</v>
      </c>
      <c r="B52" s="64">
        <v>42</v>
      </c>
      <c r="C52" s="65" t="s">
        <v>238</v>
      </c>
      <c r="D52" s="66">
        <f t="shared" ref="D52:F52" si="43">SUM(D53:D54)</f>
        <v>4510</v>
      </c>
      <c r="E52" s="66">
        <f t="shared" si="43"/>
        <v>0</v>
      </c>
      <c r="F52" s="66">
        <f t="shared" si="43"/>
        <v>4510</v>
      </c>
      <c r="G52" s="66">
        <f t="shared" ref="G52:J52" si="44">SUM(G53:G54)</f>
        <v>0</v>
      </c>
      <c r="H52" s="66">
        <f t="shared" si="44"/>
        <v>4510</v>
      </c>
      <c r="I52" s="66">
        <f t="shared" si="44"/>
        <v>0</v>
      </c>
      <c r="J52" s="66">
        <f t="shared" si="44"/>
        <v>4510</v>
      </c>
      <c r="K52" s="150"/>
      <c r="L52" s="66">
        <f t="shared" ref="L52" si="45">SUM(L53:L54)</f>
        <v>2012.29</v>
      </c>
      <c r="M52" s="66">
        <f t="shared" si="2"/>
        <v>2497.71</v>
      </c>
      <c r="N52" s="66"/>
      <c r="O52" s="66"/>
      <c r="P52" s="66"/>
      <c r="Q52" s="66"/>
    </row>
    <row r="53" spans="1:17" s="70" customFormat="1" ht="12.75" x14ac:dyDescent="0.2">
      <c r="A53" s="64">
        <v>55</v>
      </c>
      <c r="B53" s="67">
        <v>422</v>
      </c>
      <c r="C53" s="68" t="s">
        <v>239</v>
      </c>
      <c r="D53" s="69">
        <f>SUM(KONSOLIDIRANI!D106:D111)</f>
        <v>3710</v>
      </c>
      <c r="E53" s="69">
        <f>SUM(KONSOLIDIRANI!E106:E111)</f>
        <v>0</v>
      </c>
      <c r="F53" s="69">
        <f>SUM(KONSOLIDIRANI!F106:F111)</f>
        <v>3710</v>
      </c>
      <c r="G53" s="69">
        <f>SUM(KONSOLIDIRANI!G106:G111)</f>
        <v>0</v>
      </c>
      <c r="H53" s="69">
        <f>SUM(KONSOLIDIRANI!H106:H111)</f>
        <v>3710</v>
      </c>
      <c r="I53" s="69">
        <f>SUM(KONSOLIDIRANI!I106:I111)</f>
        <v>0</v>
      </c>
      <c r="J53" s="69">
        <f>SUM(KONSOLIDIRANI!J106:J111)</f>
        <v>3710</v>
      </c>
      <c r="K53" s="77"/>
      <c r="L53" s="69">
        <f>SUM(KONSOLIDIRANI!L106:L111)</f>
        <v>1924.48</v>
      </c>
      <c r="M53" s="69">
        <f t="shared" si="2"/>
        <v>1785.52</v>
      </c>
      <c r="N53" s="69"/>
      <c r="O53" s="69"/>
      <c r="P53" s="69"/>
      <c r="Q53" s="69"/>
    </row>
    <row r="54" spans="1:17" s="70" customFormat="1" ht="12.75" x14ac:dyDescent="0.2">
      <c r="A54" s="64">
        <v>55</v>
      </c>
      <c r="B54" s="75">
        <v>424</v>
      </c>
      <c r="C54" s="76" t="s">
        <v>117</v>
      </c>
      <c r="D54" s="77">
        <f>SUM(KONSOLIDIRANI!D112)</f>
        <v>800</v>
      </c>
      <c r="E54" s="77">
        <f>SUM(KONSOLIDIRANI!E112)</f>
        <v>0</v>
      </c>
      <c r="F54" s="77">
        <f>SUM(KONSOLIDIRANI!F112)</f>
        <v>800</v>
      </c>
      <c r="G54" s="77">
        <f>SUM(KONSOLIDIRANI!G112)</f>
        <v>0</v>
      </c>
      <c r="H54" s="77">
        <f>SUM(KONSOLIDIRANI!H112)</f>
        <v>800</v>
      </c>
      <c r="I54" s="77">
        <f>SUM(KONSOLIDIRANI!I112)</f>
        <v>0</v>
      </c>
      <c r="J54" s="77">
        <f>SUM(KONSOLIDIRANI!J112)</f>
        <v>800</v>
      </c>
      <c r="K54" s="77"/>
      <c r="L54" s="77">
        <f>SUM(KONSOLIDIRANI!L112)</f>
        <v>87.81</v>
      </c>
      <c r="M54" s="77">
        <f t="shared" si="2"/>
        <v>712.19</v>
      </c>
      <c r="N54" s="77"/>
      <c r="O54" s="77"/>
      <c r="P54" s="77"/>
      <c r="Q54" s="77"/>
    </row>
    <row r="55" spans="1:17" s="70" customFormat="1" ht="12.75" x14ac:dyDescent="0.2">
      <c r="A55" s="83">
        <v>29</v>
      </c>
      <c r="B55" s="83">
        <v>29</v>
      </c>
      <c r="C55" s="84" t="s">
        <v>244</v>
      </c>
      <c r="D55" s="85">
        <f>+D56+D64</f>
        <v>0</v>
      </c>
      <c r="E55" s="85">
        <f t="shared" ref="E55:F55" si="46">+E56+E64</f>
        <v>15145</v>
      </c>
      <c r="F55" s="85">
        <f t="shared" si="46"/>
        <v>15145</v>
      </c>
      <c r="G55" s="85">
        <f t="shared" ref="G55:J55" si="47">+G56</f>
        <v>0</v>
      </c>
      <c r="H55" s="85">
        <f t="shared" si="47"/>
        <v>2254</v>
      </c>
      <c r="I55" s="85">
        <f t="shared" si="47"/>
        <v>0</v>
      </c>
      <c r="J55" s="85">
        <f t="shared" si="47"/>
        <v>2254</v>
      </c>
      <c r="K55" s="150"/>
      <c r="L55" s="85">
        <f>+L56+L64</f>
        <v>5576.0700000000006</v>
      </c>
      <c r="M55" s="85">
        <f t="shared" si="2"/>
        <v>9568.93</v>
      </c>
      <c r="N55" s="85"/>
      <c r="O55" s="85"/>
      <c r="P55" s="85"/>
      <c r="Q55" s="85"/>
    </row>
    <row r="56" spans="1:17" s="70" customFormat="1" ht="12.75" x14ac:dyDescent="0.2">
      <c r="A56" s="64">
        <v>29</v>
      </c>
      <c r="B56" s="64">
        <v>3</v>
      </c>
      <c r="C56" s="74" t="s">
        <v>224</v>
      </c>
      <c r="D56" s="66">
        <f>+D57+D60</f>
        <v>0</v>
      </c>
      <c r="E56" s="66">
        <f t="shared" ref="E56:J56" si="48">+E57+E60</f>
        <v>15092</v>
      </c>
      <c r="F56" s="66">
        <f t="shared" si="48"/>
        <v>15092</v>
      </c>
      <c r="G56" s="66">
        <f t="shared" si="48"/>
        <v>0</v>
      </c>
      <c r="H56" s="66">
        <f t="shared" si="48"/>
        <v>2254</v>
      </c>
      <c r="I56" s="66">
        <f t="shared" si="48"/>
        <v>0</v>
      </c>
      <c r="J56" s="66">
        <f t="shared" si="48"/>
        <v>2254</v>
      </c>
      <c r="K56" s="150"/>
      <c r="L56" s="66">
        <f>+L57+L60</f>
        <v>5523.9100000000008</v>
      </c>
      <c r="M56" s="66">
        <f t="shared" si="2"/>
        <v>9568.09</v>
      </c>
      <c r="N56" s="66"/>
      <c r="O56" s="66"/>
      <c r="P56" s="66"/>
      <c r="Q56" s="66"/>
    </row>
    <row r="57" spans="1:17" s="70" customFormat="1" ht="12.75" x14ac:dyDescent="0.2">
      <c r="A57" s="64">
        <v>29</v>
      </c>
      <c r="B57" s="64">
        <v>31</v>
      </c>
      <c r="C57" s="74" t="s">
        <v>225</v>
      </c>
      <c r="D57" s="66">
        <f>SUM(D58:D59)</f>
        <v>0</v>
      </c>
      <c r="E57" s="66">
        <f t="shared" ref="E57:J57" si="49">SUM(E58:E59)</f>
        <v>12625</v>
      </c>
      <c r="F57" s="66">
        <f t="shared" si="49"/>
        <v>12625</v>
      </c>
      <c r="G57" s="66">
        <f t="shared" si="49"/>
        <v>0</v>
      </c>
      <c r="H57" s="66">
        <f t="shared" si="49"/>
        <v>0</v>
      </c>
      <c r="I57" s="66">
        <f t="shared" si="49"/>
        <v>0</v>
      </c>
      <c r="J57" s="66">
        <f t="shared" si="49"/>
        <v>0</v>
      </c>
      <c r="K57" s="150"/>
      <c r="L57" s="66">
        <f>SUM(L58:L59)</f>
        <v>5295.39</v>
      </c>
      <c r="M57" s="66">
        <f>SUM(M58:M59)</f>
        <v>7329.61</v>
      </c>
      <c r="N57" s="66"/>
      <c r="O57" s="66"/>
      <c r="P57" s="66"/>
      <c r="Q57" s="66"/>
    </row>
    <row r="58" spans="1:17" s="70" customFormat="1" ht="12.75" x14ac:dyDescent="0.2">
      <c r="A58" s="67">
        <v>29</v>
      </c>
      <c r="B58" s="67">
        <v>311</v>
      </c>
      <c r="C58" s="68" t="s">
        <v>226</v>
      </c>
      <c r="D58" s="69">
        <f>+KONSOLIDIRANI!D114</f>
        <v>0</v>
      </c>
      <c r="E58" s="69">
        <f>+KONSOLIDIRANI!E114</f>
        <v>12625</v>
      </c>
      <c r="F58" s="69">
        <f>+KONSOLIDIRANI!F114</f>
        <v>12625</v>
      </c>
      <c r="G58" s="69"/>
      <c r="H58" s="69"/>
      <c r="I58" s="69"/>
      <c r="J58" s="69"/>
      <c r="K58" s="77"/>
      <c r="L58" s="69">
        <f>+KONSOLIDIRANI!L114</f>
        <v>4545.3900000000003</v>
      </c>
      <c r="M58" s="69">
        <f t="shared" si="2"/>
        <v>8079.61</v>
      </c>
      <c r="N58" s="69"/>
      <c r="O58" s="69"/>
      <c r="P58" s="69"/>
      <c r="Q58" s="69"/>
    </row>
    <row r="59" spans="1:17" s="70" customFormat="1" ht="12.75" x14ac:dyDescent="0.2">
      <c r="A59" s="67">
        <v>29</v>
      </c>
      <c r="B59" s="67">
        <v>313</v>
      </c>
      <c r="C59" s="68" t="s">
        <v>228</v>
      </c>
      <c r="D59" s="69">
        <f>+KONSOLIDIRANI!D115</f>
        <v>0</v>
      </c>
      <c r="E59" s="69">
        <f>+KONSOLIDIRANI!E115</f>
        <v>0</v>
      </c>
      <c r="F59" s="69">
        <f>+KONSOLIDIRANI!F115</f>
        <v>0</v>
      </c>
      <c r="G59" s="69">
        <f>SUM(KONSOLIDIRANI!G115:G116)</f>
        <v>0</v>
      </c>
      <c r="H59" s="69">
        <f>SUM(KONSOLIDIRANI!H115:H116)</f>
        <v>0</v>
      </c>
      <c r="I59" s="69">
        <f>SUM(KONSOLIDIRANI!I115:I116)</f>
        <v>0</v>
      </c>
      <c r="J59" s="69">
        <f>SUM(KONSOLIDIRANI!J115:J116)</f>
        <v>0</v>
      </c>
      <c r="K59" s="77"/>
      <c r="L59" s="69">
        <f>+KONSOLIDIRANI!L115</f>
        <v>750</v>
      </c>
      <c r="M59" s="69">
        <f t="shared" si="2"/>
        <v>-750</v>
      </c>
      <c r="N59" s="69"/>
      <c r="O59" s="69"/>
      <c r="P59" s="69"/>
      <c r="Q59" s="69"/>
    </row>
    <row r="60" spans="1:17" s="70" customFormat="1" ht="12.75" x14ac:dyDescent="0.2">
      <c r="A60" s="64">
        <v>29</v>
      </c>
      <c r="B60" s="64">
        <v>32</v>
      </c>
      <c r="C60" s="65" t="s">
        <v>229</v>
      </c>
      <c r="D60" s="66">
        <f t="shared" ref="D60:E60" si="50">SUM(D61:D63)</f>
        <v>0</v>
      </c>
      <c r="E60" s="66">
        <f t="shared" si="50"/>
        <v>2467</v>
      </c>
      <c r="F60" s="66">
        <f t="shared" ref="F60:G60" si="51">SUM(F61:F63)</f>
        <v>2467</v>
      </c>
      <c r="G60" s="66">
        <f t="shared" si="51"/>
        <v>0</v>
      </c>
      <c r="H60" s="66">
        <f t="shared" ref="H60:J60" si="52">SUM(H61:H63)</f>
        <v>2254</v>
      </c>
      <c r="I60" s="66">
        <f t="shared" si="52"/>
        <v>0</v>
      </c>
      <c r="J60" s="66">
        <f t="shared" si="52"/>
        <v>2254</v>
      </c>
      <c r="K60" s="150"/>
      <c r="L60" s="66">
        <f t="shared" ref="L60" si="53">SUM(L61:L63)</f>
        <v>228.52</v>
      </c>
      <c r="M60" s="66">
        <f t="shared" si="2"/>
        <v>2238.48</v>
      </c>
      <c r="N60" s="66"/>
      <c r="O60" s="66"/>
      <c r="P60" s="66"/>
      <c r="Q60" s="66"/>
    </row>
    <row r="61" spans="1:17" s="70" customFormat="1" ht="12.75" x14ac:dyDescent="0.2">
      <c r="A61" s="64">
        <v>29</v>
      </c>
      <c r="B61" s="67">
        <v>321</v>
      </c>
      <c r="C61" s="68" t="s">
        <v>230</v>
      </c>
      <c r="D61" s="69">
        <f>SUM(KONSOLIDIRANI!D117:D121)</f>
        <v>0</v>
      </c>
      <c r="E61" s="69">
        <f>SUM(KONSOLIDIRANI!E117:E121)</f>
        <v>363</v>
      </c>
      <c r="F61" s="69">
        <f>SUM(KONSOLIDIRANI!F117:F121)</f>
        <v>363</v>
      </c>
      <c r="G61" s="69">
        <f>SUM(KONSOLIDIRANI!G117:G121)</f>
        <v>0</v>
      </c>
      <c r="H61" s="69">
        <f>SUM(KONSOLIDIRANI!H117:H121)</f>
        <v>150</v>
      </c>
      <c r="I61" s="69">
        <f>SUM(KONSOLIDIRANI!I117:I121)</f>
        <v>0</v>
      </c>
      <c r="J61" s="69">
        <f>SUM(KONSOLIDIRANI!J117:J121)</f>
        <v>150</v>
      </c>
      <c r="K61" s="77"/>
      <c r="L61" s="69">
        <f>SUM(KONSOLIDIRANI!L117:L121)</f>
        <v>159.27000000000001</v>
      </c>
      <c r="M61" s="69">
        <f t="shared" si="2"/>
        <v>203.73</v>
      </c>
      <c r="N61" s="69"/>
      <c r="O61" s="69"/>
      <c r="P61" s="69"/>
      <c r="Q61" s="69"/>
    </row>
    <row r="62" spans="1:17" s="70" customFormat="1" ht="12.75" x14ac:dyDescent="0.2">
      <c r="A62" s="64">
        <v>29</v>
      </c>
      <c r="B62" s="67">
        <v>322</v>
      </c>
      <c r="C62" s="68" t="s">
        <v>231</v>
      </c>
      <c r="D62" s="69">
        <f>SUM(KONSOLIDIRANI!D122:D126)</f>
        <v>0</v>
      </c>
      <c r="E62" s="69">
        <f>SUM(KONSOLIDIRANI!E122:E126)</f>
        <v>2104</v>
      </c>
      <c r="F62" s="69">
        <f>SUM(KONSOLIDIRANI!F122:F126)</f>
        <v>2104</v>
      </c>
      <c r="G62" s="69">
        <f>SUM(KONSOLIDIRANI!G122:G126)</f>
        <v>0</v>
      </c>
      <c r="H62" s="69">
        <f>SUM(KONSOLIDIRANI!H122:H126)</f>
        <v>2104</v>
      </c>
      <c r="I62" s="69">
        <f>SUM(KONSOLIDIRANI!I122:I126)</f>
        <v>0</v>
      </c>
      <c r="J62" s="69">
        <f>SUM(KONSOLIDIRANI!J122:J126)</f>
        <v>2104</v>
      </c>
      <c r="K62" s="77"/>
      <c r="L62" s="69">
        <f>SUM(KONSOLIDIRANI!L122:L126)</f>
        <v>69.25</v>
      </c>
      <c r="M62" s="69">
        <f t="shared" si="2"/>
        <v>2034.75</v>
      </c>
      <c r="N62" s="69"/>
      <c r="O62" s="69"/>
      <c r="P62" s="69"/>
      <c r="Q62" s="69"/>
    </row>
    <row r="63" spans="1:17" s="70" customFormat="1" ht="12.75" x14ac:dyDescent="0.2">
      <c r="A63" s="64">
        <v>29</v>
      </c>
      <c r="B63" s="67">
        <v>323</v>
      </c>
      <c r="C63" s="68" t="s">
        <v>232</v>
      </c>
      <c r="D63" s="69">
        <f>SUM(KONSOLIDIRANI!D127:D130)</f>
        <v>0</v>
      </c>
      <c r="E63" s="69">
        <f>SUM(KONSOLIDIRANI!E127:E130)</f>
        <v>0</v>
      </c>
      <c r="F63" s="69">
        <f>SUM(KONSOLIDIRANI!F127:F130)</f>
        <v>0</v>
      </c>
      <c r="G63" s="69">
        <f>SUM(KONSOLIDIRANI!G127:G130)</f>
        <v>0</v>
      </c>
      <c r="H63" s="69">
        <f>SUM(KONSOLIDIRANI!H127:H130)</f>
        <v>0</v>
      </c>
      <c r="I63" s="69">
        <f>SUM(KONSOLIDIRANI!I127:I130)</f>
        <v>0</v>
      </c>
      <c r="J63" s="69">
        <f>SUM(KONSOLIDIRANI!J127:J130)</f>
        <v>0</v>
      </c>
      <c r="K63" s="77"/>
      <c r="L63" s="69">
        <f>SUM(KONSOLIDIRANI!L127:L130)</f>
        <v>0</v>
      </c>
      <c r="M63" s="69">
        <f t="shared" si="2"/>
        <v>0</v>
      </c>
      <c r="N63" s="69"/>
      <c r="O63" s="69"/>
      <c r="P63" s="69"/>
      <c r="Q63" s="69"/>
    </row>
    <row r="64" spans="1:17" s="70" customFormat="1" ht="12.75" x14ac:dyDescent="0.2">
      <c r="A64" s="64">
        <v>29</v>
      </c>
      <c r="B64" s="61">
        <v>4</v>
      </c>
      <c r="C64" s="62" t="s">
        <v>237</v>
      </c>
      <c r="D64" s="63">
        <f t="shared" ref="D64:L64" si="54">+D65</f>
        <v>0</v>
      </c>
      <c r="E64" s="63">
        <f t="shared" si="54"/>
        <v>53</v>
      </c>
      <c r="F64" s="63">
        <f t="shared" si="54"/>
        <v>53</v>
      </c>
      <c r="G64" s="63">
        <f t="shared" si="54"/>
        <v>0</v>
      </c>
      <c r="H64" s="63">
        <f t="shared" si="54"/>
        <v>0</v>
      </c>
      <c r="I64" s="63">
        <f t="shared" si="54"/>
        <v>0</v>
      </c>
      <c r="J64" s="63">
        <f t="shared" si="54"/>
        <v>0</v>
      </c>
      <c r="K64" s="150"/>
      <c r="L64" s="63">
        <f t="shared" si="54"/>
        <v>52.16</v>
      </c>
      <c r="M64" s="63">
        <f t="shared" si="2"/>
        <v>0.84000000000000341</v>
      </c>
      <c r="N64" s="63"/>
      <c r="O64" s="63"/>
      <c r="P64" s="63"/>
      <c r="Q64" s="63"/>
    </row>
    <row r="65" spans="1:17" s="70" customFormat="1" ht="25.5" x14ac:dyDescent="0.2">
      <c r="A65" s="64">
        <v>29</v>
      </c>
      <c r="B65" s="64">
        <v>42</v>
      </c>
      <c r="C65" s="65" t="s">
        <v>238</v>
      </c>
      <c r="D65" s="66">
        <f t="shared" ref="D65:L65" si="55">SUM(D66)</f>
        <v>0</v>
      </c>
      <c r="E65" s="66">
        <f t="shared" si="55"/>
        <v>53</v>
      </c>
      <c r="F65" s="66">
        <f t="shared" si="55"/>
        <v>53</v>
      </c>
      <c r="G65" s="66">
        <f t="shared" si="55"/>
        <v>0</v>
      </c>
      <c r="H65" s="66">
        <f t="shared" si="55"/>
        <v>0</v>
      </c>
      <c r="I65" s="66">
        <f t="shared" si="55"/>
        <v>0</v>
      </c>
      <c r="J65" s="66">
        <f t="shared" si="55"/>
        <v>0</v>
      </c>
      <c r="K65" s="150"/>
      <c r="L65" s="66">
        <f t="shared" si="55"/>
        <v>52.16</v>
      </c>
      <c r="M65" s="66">
        <f t="shared" si="2"/>
        <v>0.84000000000000341</v>
      </c>
      <c r="N65" s="66"/>
      <c r="O65" s="66"/>
      <c r="P65" s="66"/>
      <c r="Q65" s="66"/>
    </row>
    <row r="66" spans="1:17" s="70" customFormat="1" ht="12.75" x14ac:dyDescent="0.2">
      <c r="A66" s="64">
        <v>29</v>
      </c>
      <c r="B66" s="71">
        <v>424</v>
      </c>
      <c r="C66" s="72" t="s">
        <v>117</v>
      </c>
      <c r="D66" s="73">
        <f>+KONSOLIDIRANI!D131</f>
        <v>0</v>
      </c>
      <c r="E66" s="73">
        <f>+KONSOLIDIRANI!E131</f>
        <v>53</v>
      </c>
      <c r="F66" s="73">
        <f>+KONSOLIDIRANI!F131</f>
        <v>53</v>
      </c>
      <c r="G66" s="73">
        <f>SUM(KONSOLIDIRANI!G145)</f>
        <v>0</v>
      </c>
      <c r="H66" s="73">
        <f>SUM(KONSOLIDIRANI!H145)</f>
        <v>0</v>
      </c>
      <c r="I66" s="73">
        <f>SUM(KONSOLIDIRANI!I145)</f>
        <v>0</v>
      </c>
      <c r="J66" s="73">
        <f>SUM(KONSOLIDIRANI!J145)</f>
        <v>0</v>
      </c>
      <c r="K66" s="77"/>
      <c r="L66" s="73">
        <f>+KONSOLIDIRANI!L131</f>
        <v>52.16</v>
      </c>
      <c r="M66" s="73">
        <f t="shared" si="2"/>
        <v>0.84000000000000341</v>
      </c>
      <c r="N66" s="73"/>
      <c r="O66" s="73"/>
      <c r="P66" s="73"/>
      <c r="Q66" s="73"/>
    </row>
    <row r="67" spans="1:17" s="70" customFormat="1" ht="12.75" x14ac:dyDescent="0.2">
      <c r="A67" s="58"/>
      <c r="B67" s="58">
        <v>1805509</v>
      </c>
      <c r="C67" s="59" t="s">
        <v>263</v>
      </c>
      <c r="D67" s="60">
        <f t="shared" ref="D67:L69" si="56">+D68</f>
        <v>740</v>
      </c>
      <c r="E67" s="60">
        <f t="shared" si="56"/>
        <v>630</v>
      </c>
      <c r="F67" s="60">
        <f t="shared" si="56"/>
        <v>1370</v>
      </c>
      <c r="G67" s="60">
        <f t="shared" si="56"/>
        <v>0</v>
      </c>
      <c r="H67" s="60">
        <f t="shared" si="56"/>
        <v>1370</v>
      </c>
      <c r="I67" s="60">
        <f t="shared" si="56"/>
        <v>0</v>
      </c>
      <c r="J67" s="60">
        <f t="shared" si="56"/>
        <v>1370</v>
      </c>
      <c r="K67" s="150"/>
      <c r="L67" s="60">
        <f t="shared" si="56"/>
        <v>1369.0800000000002</v>
      </c>
      <c r="M67" s="60">
        <f t="shared" si="2"/>
        <v>0.91999999999984539</v>
      </c>
      <c r="N67" s="60"/>
      <c r="O67" s="60"/>
      <c r="P67" s="60"/>
      <c r="Q67" s="60"/>
    </row>
    <row r="68" spans="1:17" s="70" customFormat="1" ht="25.5" x14ac:dyDescent="0.2">
      <c r="A68" s="83">
        <v>55</v>
      </c>
      <c r="B68" s="83">
        <v>55</v>
      </c>
      <c r="C68" s="86" t="s">
        <v>156</v>
      </c>
      <c r="D68" s="85">
        <f t="shared" si="56"/>
        <v>740</v>
      </c>
      <c r="E68" s="85">
        <f t="shared" si="56"/>
        <v>630</v>
      </c>
      <c r="F68" s="85">
        <f t="shared" si="56"/>
        <v>1370</v>
      </c>
      <c r="G68" s="85">
        <f t="shared" si="56"/>
        <v>0</v>
      </c>
      <c r="H68" s="85">
        <f t="shared" si="56"/>
        <v>1370</v>
      </c>
      <c r="I68" s="85">
        <f t="shared" si="56"/>
        <v>0</v>
      </c>
      <c r="J68" s="85">
        <f t="shared" si="56"/>
        <v>1370</v>
      </c>
      <c r="K68" s="150"/>
      <c r="L68" s="85">
        <f t="shared" si="56"/>
        <v>1369.0800000000002</v>
      </c>
      <c r="M68" s="85">
        <f t="shared" si="2"/>
        <v>0.91999999999984539</v>
      </c>
      <c r="N68" s="85"/>
      <c r="O68" s="85"/>
      <c r="P68" s="85"/>
      <c r="Q68" s="85"/>
    </row>
    <row r="69" spans="1:17" s="70" customFormat="1" ht="12.75" x14ac:dyDescent="0.2">
      <c r="A69" s="64">
        <v>55</v>
      </c>
      <c r="B69" s="64">
        <v>3</v>
      </c>
      <c r="C69" s="74" t="s">
        <v>224</v>
      </c>
      <c r="D69" s="66">
        <f t="shared" si="56"/>
        <v>740</v>
      </c>
      <c r="E69" s="66">
        <f t="shared" si="56"/>
        <v>630</v>
      </c>
      <c r="F69" s="66">
        <f t="shared" si="56"/>
        <v>1370</v>
      </c>
      <c r="G69" s="66">
        <f t="shared" si="56"/>
        <v>0</v>
      </c>
      <c r="H69" s="66">
        <f t="shared" si="56"/>
        <v>1370</v>
      </c>
      <c r="I69" s="66">
        <f t="shared" si="56"/>
        <v>0</v>
      </c>
      <c r="J69" s="66">
        <f t="shared" si="56"/>
        <v>1370</v>
      </c>
      <c r="K69" s="150"/>
      <c r="L69" s="66">
        <f t="shared" si="56"/>
        <v>1369.0800000000002</v>
      </c>
      <c r="M69" s="66">
        <f t="shared" si="2"/>
        <v>0.91999999999984539</v>
      </c>
      <c r="N69" s="66"/>
      <c r="O69" s="66"/>
      <c r="P69" s="66"/>
      <c r="Q69" s="66"/>
    </row>
    <row r="70" spans="1:17" s="53" customFormat="1" ht="12.75" x14ac:dyDescent="0.2">
      <c r="A70" s="64">
        <v>55</v>
      </c>
      <c r="B70" s="64">
        <v>32</v>
      </c>
      <c r="C70" s="74" t="s">
        <v>229</v>
      </c>
      <c r="D70" s="66">
        <f t="shared" ref="D70:J70" si="57">SUM(D71:D73)</f>
        <v>740</v>
      </c>
      <c r="E70" s="66">
        <f t="shared" si="57"/>
        <v>630</v>
      </c>
      <c r="F70" s="66">
        <f t="shared" si="57"/>
        <v>1370</v>
      </c>
      <c r="G70" s="66">
        <f t="shared" si="57"/>
        <v>0</v>
      </c>
      <c r="H70" s="66">
        <f t="shared" si="57"/>
        <v>1370</v>
      </c>
      <c r="I70" s="66">
        <f t="shared" si="57"/>
        <v>0</v>
      </c>
      <c r="J70" s="66">
        <f t="shared" si="57"/>
        <v>1370</v>
      </c>
      <c r="K70" s="150"/>
      <c r="L70" s="66">
        <f>SUM(L71:L73)</f>
        <v>1369.0800000000002</v>
      </c>
      <c r="M70" s="66">
        <f t="shared" si="2"/>
        <v>0.91999999999984539</v>
      </c>
      <c r="N70" s="66"/>
      <c r="O70" s="66"/>
      <c r="P70" s="66"/>
      <c r="Q70" s="66"/>
    </row>
    <row r="71" spans="1:17" s="70" customFormat="1" ht="12.75" x14ac:dyDescent="0.2">
      <c r="A71" s="64">
        <v>55</v>
      </c>
      <c r="B71" s="67">
        <v>322</v>
      </c>
      <c r="C71" s="68" t="s">
        <v>231</v>
      </c>
      <c r="D71" s="69">
        <f>+KONSOLIDIRANI!D134</f>
        <v>150</v>
      </c>
      <c r="E71" s="69">
        <f>+KONSOLIDIRANI!E134</f>
        <v>4</v>
      </c>
      <c r="F71" s="69">
        <f>+KONSOLIDIRANI!F134</f>
        <v>154</v>
      </c>
      <c r="G71" s="69">
        <f>+KONSOLIDIRANI!G134</f>
        <v>0</v>
      </c>
      <c r="H71" s="69">
        <f>+KONSOLIDIRANI!H134</f>
        <v>154</v>
      </c>
      <c r="I71" s="69">
        <f>+KONSOLIDIRANI!I134</f>
        <v>0</v>
      </c>
      <c r="J71" s="69">
        <f>+KONSOLIDIRANI!J134</f>
        <v>154</v>
      </c>
      <c r="K71" s="77"/>
      <c r="L71" s="69">
        <f>+KONSOLIDIRANI!L134</f>
        <v>153.18</v>
      </c>
      <c r="M71" s="69">
        <f t="shared" si="2"/>
        <v>0.81999999999999318</v>
      </c>
      <c r="N71" s="77">
        <f>+KONSOLIDIRANI!N134</f>
        <v>0</v>
      </c>
      <c r="O71" s="77">
        <f>+KONSOLIDIRANI!O134</f>
        <v>0</v>
      </c>
      <c r="P71" s="77">
        <f>+KONSOLIDIRANI!P134</f>
        <v>0</v>
      </c>
      <c r="Q71" s="77">
        <f>+KONSOLIDIRANI!Q134</f>
        <v>0</v>
      </c>
    </row>
    <row r="72" spans="1:17" s="70" customFormat="1" ht="12.75" x14ac:dyDescent="0.2">
      <c r="A72" s="64">
        <v>55</v>
      </c>
      <c r="B72" s="67">
        <v>323</v>
      </c>
      <c r="C72" s="68" t="s">
        <v>232</v>
      </c>
      <c r="D72" s="69">
        <f>+KONSOLIDIRANI!D135+KONSOLIDIRANI!D136+KONSOLIDIRANI!D137</f>
        <v>250</v>
      </c>
      <c r="E72" s="69">
        <f>+KONSOLIDIRANI!E135+KONSOLIDIRANI!E136+KONSOLIDIRANI!E137</f>
        <v>966</v>
      </c>
      <c r="F72" s="69">
        <f>+KONSOLIDIRANI!F135+KONSOLIDIRANI!F136+KONSOLIDIRANI!F137</f>
        <v>1216</v>
      </c>
      <c r="G72" s="69">
        <f>+KONSOLIDIRANI!G135+KONSOLIDIRANI!G136+KONSOLIDIRANI!G137</f>
        <v>0</v>
      </c>
      <c r="H72" s="69">
        <f>+KONSOLIDIRANI!H135+KONSOLIDIRANI!H136+KONSOLIDIRANI!H137</f>
        <v>1216</v>
      </c>
      <c r="I72" s="69">
        <f>+KONSOLIDIRANI!I135+KONSOLIDIRANI!I136+KONSOLIDIRANI!I137</f>
        <v>0</v>
      </c>
      <c r="J72" s="69">
        <f>+KONSOLIDIRANI!J135+KONSOLIDIRANI!J136+KONSOLIDIRANI!J137</f>
        <v>1216</v>
      </c>
      <c r="K72" s="77"/>
      <c r="L72" s="69">
        <f>+KONSOLIDIRANI!L135+KONSOLIDIRANI!L136+KONSOLIDIRANI!L137</f>
        <v>1215.9000000000001</v>
      </c>
      <c r="M72" s="69">
        <f t="shared" ref="M72:M135" si="58">+F72-L72</f>
        <v>9.9999999999909051E-2</v>
      </c>
      <c r="N72" s="77">
        <f>+KONSOLIDIRANI!N135</f>
        <v>0</v>
      </c>
      <c r="O72" s="77">
        <f>+KONSOLIDIRANI!O135</f>
        <v>0</v>
      </c>
      <c r="P72" s="77">
        <f>+KONSOLIDIRANI!P135</f>
        <v>0</v>
      </c>
      <c r="Q72" s="77">
        <f>+KONSOLIDIRANI!Q135</f>
        <v>0</v>
      </c>
    </row>
    <row r="73" spans="1:17" s="70" customFormat="1" ht="12.75" x14ac:dyDescent="0.2">
      <c r="A73" s="64">
        <v>55</v>
      </c>
      <c r="B73" s="67">
        <v>324</v>
      </c>
      <c r="C73" s="68" t="s">
        <v>256</v>
      </c>
      <c r="D73" s="69">
        <f>+KONSOLIDIRANI!D138</f>
        <v>340</v>
      </c>
      <c r="E73" s="69">
        <f>+KONSOLIDIRANI!E138</f>
        <v>-340</v>
      </c>
      <c r="F73" s="69">
        <f>+KONSOLIDIRANI!F138</f>
        <v>0</v>
      </c>
      <c r="G73" s="69">
        <f>+KONSOLIDIRANI!G138</f>
        <v>0</v>
      </c>
      <c r="H73" s="69">
        <f>+KONSOLIDIRANI!H138</f>
        <v>0</v>
      </c>
      <c r="I73" s="69">
        <f>+KONSOLIDIRANI!I138</f>
        <v>0</v>
      </c>
      <c r="J73" s="69">
        <f>+KONSOLIDIRANI!J138</f>
        <v>0</v>
      </c>
      <c r="K73" s="77"/>
      <c r="L73" s="69">
        <f>+KONSOLIDIRANI!L138</f>
        <v>0</v>
      </c>
      <c r="M73" s="162">
        <f t="shared" si="58"/>
        <v>0</v>
      </c>
      <c r="N73" s="77">
        <f>+KONSOLIDIRANI!N136</f>
        <v>0</v>
      </c>
      <c r="O73" s="77">
        <f>+KONSOLIDIRANI!O136</f>
        <v>0</v>
      </c>
      <c r="P73" s="77">
        <f>+KONSOLIDIRANI!P136</f>
        <v>0</v>
      </c>
      <c r="Q73" s="77">
        <f>+KONSOLIDIRANI!Q136</f>
        <v>0</v>
      </c>
    </row>
    <row r="74" spans="1:17" s="70" customFormat="1" ht="12.75" x14ac:dyDescent="0.2">
      <c r="A74" s="58">
        <v>805506</v>
      </c>
      <c r="B74" s="58">
        <v>805506</v>
      </c>
      <c r="C74" s="59" t="s">
        <v>85</v>
      </c>
      <c r="D74" s="60">
        <f t="shared" ref="D74:F74" si="59">+D75+D88+D102</f>
        <v>303900</v>
      </c>
      <c r="E74" s="60">
        <f t="shared" si="59"/>
        <v>7327</v>
      </c>
      <c r="F74" s="60">
        <f t="shared" si="59"/>
        <v>311227</v>
      </c>
      <c r="G74" s="60">
        <f t="shared" ref="G74:J74" si="60">+G75+G88+G102</f>
        <v>0</v>
      </c>
      <c r="H74" s="60">
        <f t="shared" si="60"/>
        <v>311227</v>
      </c>
      <c r="I74" s="60">
        <f t="shared" si="60"/>
        <v>0</v>
      </c>
      <c r="J74" s="60">
        <f t="shared" si="60"/>
        <v>311227</v>
      </c>
      <c r="K74" s="150"/>
      <c r="L74" s="60">
        <f t="shared" ref="L74" si="61">+L75+L88+L102</f>
        <v>80079.44</v>
      </c>
      <c r="M74" s="60">
        <f t="shared" si="58"/>
        <v>231147.56</v>
      </c>
      <c r="N74" s="60"/>
      <c r="O74" s="60"/>
      <c r="P74" s="60"/>
      <c r="Q74" s="60"/>
    </row>
    <row r="75" spans="1:17" s="70" customFormat="1" ht="12.75" x14ac:dyDescent="0.2">
      <c r="A75" s="83">
        <v>11</v>
      </c>
      <c r="B75" s="83">
        <v>11</v>
      </c>
      <c r="C75" s="84" t="s">
        <v>81</v>
      </c>
      <c r="D75" s="87">
        <f t="shared" ref="D75:L75" si="62">+D76</f>
        <v>228900</v>
      </c>
      <c r="E75" s="87">
        <f t="shared" si="62"/>
        <v>5500</v>
      </c>
      <c r="F75" s="87">
        <f t="shared" si="62"/>
        <v>234400</v>
      </c>
      <c r="G75" s="87">
        <f t="shared" si="62"/>
        <v>0</v>
      </c>
      <c r="H75" s="87">
        <f t="shared" si="62"/>
        <v>234400</v>
      </c>
      <c r="I75" s="87">
        <f t="shared" si="62"/>
        <v>0</v>
      </c>
      <c r="J75" s="87">
        <f t="shared" si="62"/>
        <v>234400</v>
      </c>
      <c r="K75" s="150"/>
      <c r="L75" s="87">
        <f t="shared" si="62"/>
        <v>61360.7</v>
      </c>
      <c r="M75" s="87">
        <f t="shared" si="58"/>
        <v>173039.3</v>
      </c>
      <c r="N75" s="87"/>
      <c r="O75" s="87"/>
      <c r="P75" s="87"/>
      <c r="Q75" s="87"/>
    </row>
    <row r="76" spans="1:17" s="70" customFormat="1" ht="12.75" x14ac:dyDescent="0.2">
      <c r="A76" s="64">
        <v>11</v>
      </c>
      <c r="B76" s="64">
        <v>3</v>
      </c>
      <c r="C76" s="65" t="s">
        <v>224</v>
      </c>
      <c r="D76" s="66">
        <f t="shared" ref="D76:F76" si="63">+D77+D81+D86</f>
        <v>228900</v>
      </c>
      <c r="E76" s="66">
        <f t="shared" si="63"/>
        <v>5500</v>
      </c>
      <c r="F76" s="66">
        <f t="shared" si="63"/>
        <v>234400</v>
      </c>
      <c r="G76" s="66">
        <f t="shared" ref="G76:J76" si="64">+G77+G81+G86</f>
        <v>0</v>
      </c>
      <c r="H76" s="66">
        <f t="shared" si="64"/>
        <v>234400</v>
      </c>
      <c r="I76" s="66">
        <f t="shared" si="64"/>
        <v>0</v>
      </c>
      <c r="J76" s="66">
        <f t="shared" si="64"/>
        <v>234400</v>
      </c>
      <c r="K76" s="150"/>
      <c r="L76" s="66">
        <f t="shared" ref="L76" si="65">+L77+L81+L86</f>
        <v>61360.7</v>
      </c>
      <c r="M76" s="66">
        <f t="shared" si="58"/>
        <v>173039.3</v>
      </c>
      <c r="N76" s="66"/>
      <c r="O76" s="66"/>
      <c r="P76" s="66"/>
      <c r="Q76" s="66"/>
    </row>
    <row r="77" spans="1:17" s="53" customFormat="1" ht="12.75" x14ac:dyDescent="0.2">
      <c r="A77" s="64">
        <v>11</v>
      </c>
      <c r="B77" s="64">
        <v>31</v>
      </c>
      <c r="C77" s="65" t="s">
        <v>225</v>
      </c>
      <c r="D77" s="66">
        <f t="shared" ref="D77:F77" si="66">SUM(D78:D80)</f>
        <v>213300</v>
      </c>
      <c r="E77" s="66">
        <f t="shared" si="66"/>
        <v>5500</v>
      </c>
      <c r="F77" s="66">
        <f t="shared" si="66"/>
        <v>218800</v>
      </c>
      <c r="G77" s="66">
        <f t="shared" ref="G77:J77" si="67">SUM(G78:G80)</f>
        <v>0</v>
      </c>
      <c r="H77" s="66">
        <f t="shared" si="67"/>
        <v>218800</v>
      </c>
      <c r="I77" s="66">
        <f t="shared" si="67"/>
        <v>0</v>
      </c>
      <c r="J77" s="66">
        <f t="shared" si="67"/>
        <v>218800</v>
      </c>
      <c r="K77" s="150"/>
      <c r="L77" s="66">
        <f t="shared" ref="L77" si="68">SUM(L78:L80)</f>
        <v>58292.86</v>
      </c>
      <c r="M77" s="66">
        <f t="shared" si="58"/>
        <v>160507.14000000001</v>
      </c>
      <c r="N77" s="66"/>
      <c r="O77" s="66"/>
      <c r="P77" s="66"/>
      <c r="Q77" s="66"/>
    </row>
    <row r="78" spans="1:17" s="70" customFormat="1" ht="12.75" x14ac:dyDescent="0.2">
      <c r="A78" s="67">
        <v>11</v>
      </c>
      <c r="B78" s="67">
        <v>311</v>
      </c>
      <c r="C78" s="68" t="s">
        <v>226</v>
      </c>
      <c r="D78" s="69">
        <f>SUM(KONSOLIDIRANI!D141:D142)</f>
        <v>178100</v>
      </c>
      <c r="E78" s="69">
        <f>SUM(KONSOLIDIRANI!E141:E142)</f>
        <v>0</v>
      </c>
      <c r="F78" s="69">
        <f>SUM(KONSOLIDIRANI!F141:F142)</f>
        <v>178100</v>
      </c>
      <c r="G78" s="69">
        <f>SUM(KONSOLIDIRANI!G141:G142)</f>
        <v>0</v>
      </c>
      <c r="H78" s="69">
        <f>SUM(KONSOLIDIRANI!H141:H142)</f>
        <v>178100</v>
      </c>
      <c r="I78" s="69">
        <f>SUM(KONSOLIDIRANI!I141:I142)</f>
        <v>0</v>
      </c>
      <c r="J78" s="69">
        <f>SUM(KONSOLIDIRANI!J141:J142)</f>
        <v>178100</v>
      </c>
      <c r="K78" s="77"/>
      <c r="L78" s="69">
        <f>+KONSOLIDIRANI!L141+KONSOLIDIRANI!L142</f>
        <v>47863.46</v>
      </c>
      <c r="M78" s="69">
        <f t="shared" si="58"/>
        <v>130236.54000000001</v>
      </c>
      <c r="N78" s="69"/>
      <c r="O78" s="69"/>
      <c r="P78" s="69"/>
      <c r="Q78" s="69"/>
    </row>
    <row r="79" spans="1:17" s="70" customFormat="1" ht="12.75" x14ac:dyDescent="0.2">
      <c r="A79" s="67">
        <v>11</v>
      </c>
      <c r="B79" s="67">
        <v>312</v>
      </c>
      <c r="C79" s="68" t="s">
        <v>227</v>
      </c>
      <c r="D79" s="69">
        <f>SUM(KONSOLIDIRANI!D143:D145)</f>
        <v>6400</v>
      </c>
      <c r="E79" s="69">
        <f>SUM(KONSOLIDIRANI!E143:E145)</f>
        <v>5500</v>
      </c>
      <c r="F79" s="69">
        <f>SUM(KONSOLIDIRANI!F143:F145)</f>
        <v>11900</v>
      </c>
      <c r="G79" s="69">
        <f>SUM(KONSOLIDIRANI!G143:G145)</f>
        <v>0</v>
      </c>
      <c r="H79" s="69">
        <f>SUM(KONSOLIDIRANI!H143:H145)</f>
        <v>11900</v>
      </c>
      <c r="I79" s="69">
        <f>SUM(KONSOLIDIRANI!I143:I145)</f>
        <v>0</v>
      </c>
      <c r="J79" s="69">
        <f>SUM(KONSOLIDIRANI!J143:J145)</f>
        <v>11900</v>
      </c>
      <c r="K79" s="77"/>
      <c r="L79" s="69">
        <f>+KONSOLIDIRANI!L143+KONSOLIDIRANI!L144+KONSOLIDIRANI!L145+KONSOLIDIRANI!L146</f>
        <v>2408.7199999999998</v>
      </c>
      <c r="M79" s="69">
        <f t="shared" si="58"/>
        <v>9491.2800000000007</v>
      </c>
      <c r="N79" s="69"/>
      <c r="O79" s="69"/>
      <c r="P79" s="69"/>
      <c r="Q79" s="69"/>
    </row>
    <row r="80" spans="1:17" s="70" customFormat="1" ht="12.75" x14ac:dyDescent="0.2">
      <c r="A80" s="67">
        <v>11</v>
      </c>
      <c r="B80" s="67">
        <v>313</v>
      </c>
      <c r="C80" s="68" t="s">
        <v>228</v>
      </c>
      <c r="D80" s="69">
        <f>SUM(KONSOLIDIRANI!D147:D149)</f>
        <v>28800</v>
      </c>
      <c r="E80" s="69">
        <f>SUM(KONSOLIDIRANI!E147:E149)</f>
        <v>0</v>
      </c>
      <c r="F80" s="69">
        <f>SUM(KONSOLIDIRANI!F147:F149)</f>
        <v>28800</v>
      </c>
      <c r="G80" s="69">
        <f>SUM(KONSOLIDIRANI!G147:G149)</f>
        <v>0</v>
      </c>
      <c r="H80" s="69">
        <f>SUM(KONSOLIDIRANI!H147:H149)</f>
        <v>28800</v>
      </c>
      <c r="I80" s="69">
        <f>SUM(KONSOLIDIRANI!I147:I149)</f>
        <v>0</v>
      </c>
      <c r="J80" s="69">
        <f>SUM(KONSOLIDIRANI!J147:J149)</f>
        <v>28800</v>
      </c>
      <c r="K80" s="77"/>
      <c r="L80" s="69">
        <f>SUM(KONSOLIDIRANI!L147:L149)</f>
        <v>8020.68</v>
      </c>
      <c r="M80" s="69">
        <f t="shared" si="58"/>
        <v>20779.32</v>
      </c>
      <c r="N80" s="69"/>
      <c r="O80" s="69"/>
      <c r="P80" s="69"/>
      <c r="Q80" s="69"/>
    </row>
    <row r="81" spans="1:17" s="70" customFormat="1" ht="12.75" x14ac:dyDescent="0.2">
      <c r="A81" s="64">
        <v>11</v>
      </c>
      <c r="B81" s="64">
        <v>32</v>
      </c>
      <c r="C81" s="65" t="s">
        <v>229</v>
      </c>
      <c r="D81" s="66">
        <f t="shared" ref="D81:F81" si="69">SUM(D82:D85)</f>
        <v>15600</v>
      </c>
      <c r="E81" s="66">
        <f t="shared" si="69"/>
        <v>0</v>
      </c>
      <c r="F81" s="66">
        <f t="shared" si="69"/>
        <v>15600</v>
      </c>
      <c r="G81" s="66">
        <f t="shared" ref="G81:J81" si="70">SUM(G82:G85)</f>
        <v>0</v>
      </c>
      <c r="H81" s="66">
        <f t="shared" si="70"/>
        <v>15600</v>
      </c>
      <c r="I81" s="66">
        <f t="shared" si="70"/>
        <v>0</v>
      </c>
      <c r="J81" s="66">
        <f t="shared" si="70"/>
        <v>15600</v>
      </c>
      <c r="K81" s="150"/>
      <c r="L81" s="66">
        <f t="shared" ref="L81" si="71">SUM(L82:L85)</f>
        <v>3067.84</v>
      </c>
      <c r="M81" s="66">
        <f t="shared" si="58"/>
        <v>12532.16</v>
      </c>
      <c r="N81" s="66"/>
      <c r="O81" s="66"/>
      <c r="P81" s="66"/>
      <c r="Q81" s="66"/>
    </row>
    <row r="82" spans="1:17" s="70" customFormat="1" ht="12.75" x14ac:dyDescent="0.2">
      <c r="A82" s="67">
        <v>11</v>
      </c>
      <c r="B82" s="67">
        <v>321</v>
      </c>
      <c r="C82" s="68" t="s">
        <v>230</v>
      </c>
      <c r="D82" s="69">
        <f>SUM(KONSOLIDIRANI!D150:D151)</f>
        <v>15600</v>
      </c>
      <c r="E82" s="69">
        <f>SUM(KONSOLIDIRANI!E150:E151)</f>
        <v>0</v>
      </c>
      <c r="F82" s="69">
        <f>SUM(KONSOLIDIRANI!F150:F151)</f>
        <v>15600</v>
      </c>
      <c r="G82" s="69">
        <f>SUM(KONSOLIDIRANI!G150:G151)</f>
        <v>0</v>
      </c>
      <c r="H82" s="69">
        <f>SUM(KONSOLIDIRANI!H150:H151)</f>
        <v>15600</v>
      </c>
      <c r="I82" s="69">
        <f>SUM(KONSOLIDIRANI!I150:I151)</f>
        <v>0</v>
      </c>
      <c r="J82" s="69">
        <f>SUM(KONSOLIDIRANI!J150:J151)</f>
        <v>15600</v>
      </c>
      <c r="K82" s="77"/>
      <c r="L82" s="69">
        <f>+KONSOLIDIRANI!L151+KONSOLIDIRANI!L150</f>
        <v>3067.84</v>
      </c>
      <c r="M82" s="69">
        <f t="shared" si="58"/>
        <v>12532.16</v>
      </c>
      <c r="N82" s="69"/>
      <c r="O82" s="69"/>
      <c r="P82" s="69"/>
      <c r="Q82" s="69"/>
    </row>
    <row r="83" spans="1:17" s="53" customFormat="1" ht="12.75" x14ac:dyDescent="0.2">
      <c r="A83" s="67">
        <v>11</v>
      </c>
      <c r="B83" s="67">
        <v>322</v>
      </c>
      <c r="C83" s="68" t="s">
        <v>231</v>
      </c>
      <c r="D83" s="69">
        <v>0</v>
      </c>
      <c r="E83" s="69">
        <v>0</v>
      </c>
      <c r="F83" s="69">
        <v>0</v>
      </c>
      <c r="G83" s="69">
        <v>0</v>
      </c>
      <c r="H83" s="69">
        <v>0</v>
      </c>
      <c r="I83" s="69">
        <v>0</v>
      </c>
      <c r="J83" s="69">
        <v>0</v>
      </c>
      <c r="K83" s="77"/>
      <c r="L83" s="69">
        <v>0</v>
      </c>
      <c r="M83" s="69">
        <f t="shared" si="58"/>
        <v>0</v>
      </c>
      <c r="N83" s="69"/>
      <c r="O83" s="69"/>
      <c r="P83" s="69"/>
      <c r="Q83" s="69"/>
    </row>
    <row r="84" spans="1:17" s="70" customFormat="1" ht="12.75" x14ac:dyDescent="0.2">
      <c r="A84" s="67">
        <v>11</v>
      </c>
      <c r="B84" s="67">
        <v>323</v>
      </c>
      <c r="C84" s="68" t="s">
        <v>232</v>
      </c>
      <c r="D84" s="69">
        <f>SUM(KONSOLIDIRANI!D152)</f>
        <v>0</v>
      </c>
      <c r="E84" s="69">
        <f>SUM(KONSOLIDIRANI!E152)</f>
        <v>0</v>
      </c>
      <c r="F84" s="69">
        <f>SUM(KONSOLIDIRANI!F152)</f>
        <v>0</v>
      </c>
      <c r="G84" s="69">
        <f>SUM(KONSOLIDIRANI!G152)</f>
        <v>0</v>
      </c>
      <c r="H84" s="69">
        <f>SUM(KONSOLIDIRANI!H152)</f>
        <v>0</v>
      </c>
      <c r="I84" s="69">
        <f>SUM(KONSOLIDIRANI!I152)</f>
        <v>0</v>
      </c>
      <c r="J84" s="69">
        <f>SUM(KONSOLIDIRANI!J152)</f>
        <v>0</v>
      </c>
      <c r="K84" s="77"/>
      <c r="L84" s="69">
        <f>SUM(KONSOLIDIRANI!L152)</f>
        <v>0</v>
      </c>
      <c r="M84" s="69">
        <f t="shared" si="58"/>
        <v>0</v>
      </c>
      <c r="N84" s="69"/>
      <c r="O84" s="69"/>
      <c r="P84" s="69"/>
      <c r="Q84" s="69"/>
    </row>
    <row r="85" spans="1:17" s="70" customFormat="1" ht="12.75" x14ac:dyDescent="0.2">
      <c r="A85" s="67">
        <v>11</v>
      </c>
      <c r="B85" s="67">
        <v>329</v>
      </c>
      <c r="C85" s="68" t="s">
        <v>73</v>
      </c>
      <c r="D85" s="77">
        <f>SUM(KONSOLIDIRANI!D153)</f>
        <v>0</v>
      </c>
      <c r="E85" s="77">
        <f>SUM(KONSOLIDIRANI!E153)</f>
        <v>0</v>
      </c>
      <c r="F85" s="77">
        <f>SUM(KONSOLIDIRANI!F153)</f>
        <v>0</v>
      </c>
      <c r="G85" s="77">
        <f>SUM(KONSOLIDIRANI!G153)</f>
        <v>0</v>
      </c>
      <c r="H85" s="77">
        <f>SUM(KONSOLIDIRANI!H153)</f>
        <v>0</v>
      </c>
      <c r="I85" s="77">
        <f>SUM(KONSOLIDIRANI!I153)</f>
        <v>0</v>
      </c>
      <c r="J85" s="77">
        <f>SUM(KONSOLIDIRANI!J153)</f>
        <v>0</v>
      </c>
      <c r="K85" s="77"/>
      <c r="L85" s="77">
        <f>SUM(KONSOLIDIRANI!L153)</f>
        <v>0</v>
      </c>
      <c r="M85" s="77">
        <f t="shared" si="58"/>
        <v>0</v>
      </c>
      <c r="N85" s="77"/>
      <c r="O85" s="77"/>
      <c r="P85" s="77"/>
      <c r="Q85" s="77"/>
    </row>
    <row r="86" spans="1:17" s="70" customFormat="1" ht="12.75" x14ac:dyDescent="0.2">
      <c r="A86" s="64">
        <v>11</v>
      </c>
      <c r="B86" s="64">
        <v>34</v>
      </c>
      <c r="C86" s="65" t="s">
        <v>233</v>
      </c>
      <c r="D86" s="66">
        <f t="shared" ref="D86:L86" si="72">+D87</f>
        <v>0</v>
      </c>
      <c r="E86" s="66">
        <f t="shared" si="72"/>
        <v>0</v>
      </c>
      <c r="F86" s="66">
        <f t="shared" si="72"/>
        <v>0</v>
      </c>
      <c r="G86" s="66">
        <f t="shared" si="72"/>
        <v>0</v>
      </c>
      <c r="H86" s="66">
        <f t="shared" si="72"/>
        <v>0</v>
      </c>
      <c r="I86" s="66">
        <f t="shared" si="72"/>
        <v>0</v>
      </c>
      <c r="J86" s="66">
        <f t="shared" si="72"/>
        <v>0</v>
      </c>
      <c r="K86" s="150"/>
      <c r="L86" s="66">
        <f t="shared" si="72"/>
        <v>0</v>
      </c>
      <c r="M86" s="66">
        <f t="shared" si="58"/>
        <v>0</v>
      </c>
      <c r="N86" s="66"/>
      <c r="O86" s="66"/>
      <c r="P86" s="66"/>
      <c r="Q86" s="66"/>
    </row>
    <row r="87" spans="1:17" s="70" customFormat="1" ht="12.75" x14ac:dyDescent="0.2">
      <c r="A87" s="67">
        <v>11</v>
      </c>
      <c r="B87" s="67">
        <v>343</v>
      </c>
      <c r="C87" s="68" t="s">
        <v>234</v>
      </c>
      <c r="D87" s="69">
        <f>SUM(KONSOLIDIRANI!D154:D156)</f>
        <v>0</v>
      </c>
      <c r="E87" s="69">
        <f>SUM(KONSOLIDIRANI!E154:E156)</f>
        <v>0</v>
      </c>
      <c r="F87" s="69">
        <f>SUM(KONSOLIDIRANI!F154:F156)</f>
        <v>0</v>
      </c>
      <c r="G87" s="69">
        <f>SUM(KONSOLIDIRANI!G154:G156)</f>
        <v>0</v>
      </c>
      <c r="H87" s="69">
        <f>SUM(KONSOLIDIRANI!H154:H156)</f>
        <v>0</v>
      </c>
      <c r="I87" s="69">
        <f>SUM(KONSOLIDIRANI!I154:I156)</f>
        <v>0</v>
      </c>
      <c r="J87" s="69">
        <f>SUM(KONSOLIDIRANI!J154:J156)</f>
        <v>0</v>
      </c>
      <c r="K87" s="77"/>
      <c r="L87" s="69">
        <f>SUM(KONSOLIDIRANI!L154:L156)</f>
        <v>0</v>
      </c>
      <c r="M87" s="69">
        <f t="shared" si="58"/>
        <v>0</v>
      </c>
      <c r="N87" s="69"/>
      <c r="O87" s="69"/>
      <c r="P87" s="69"/>
      <c r="Q87" s="69"/>
    </row>
    <row r="88" spans="1:17" s="70" customFormat="1" ht="25.5" x14ac:dyDescent="0.2">
      <c r="A88" s="83">
        <v>55</v>
      </c>
      <c r="B88" s="83">
        <v>55</v>
      </c>
      <c r="C88" s="84" t="s">
        <v>156</v>
      </c>
      <c r="D88" s="87">
        <f t="shared" ref="D88:F88" si="73">+D89+D98</f>
        <v>75000</v>
      </c>
      <c r="E88" s="87">
        <f t="shared" si="73"/>
        <v>0</v>
      </c>
      <c r="F88" s="87">
        <f t="shared" si="73"/>
        <v>75000</v>
      </c>
      <c r="G88" s="87">
        <f t="shared" ref="G88:J88" si="74">+G89+G98</f>
        <v>0</v>
      </c>
      <c r="H88" s="87">
        <f t="shared" si="74"/>
        <v>75000</v>
      </c>
      <c r="I88" s="87">
        <f t="shared" si="74"/>
        <v>0</v>
      </c>
      <c r="J88" s="87">
        <f t="shared" si="74"/>
        <v>75000</v>
      </c>
      <c r="K88" s="150"/>
      <c r="L88" s="87">
        <f t="shared" ref="L88" si="75">+L89+L98</f>
        <v>17848.739999999998</v>
      </c>
      <c r="M88" s="87">
        <f t="shared" si="58"/>
        <v>57151.26</v>
      </c>
      <c r="N88" s="87"/>
      <c r="O88" s="87"/>
      <c r="P88" s="87"/>
      <c r="Q88" s="87"/>
    </row>
    <row r="89" spans="1:17" s="70" customFormat="1" ht="12.75" x14ac:dyDescent="0.2">
      <c r="A89" s="64">
        <v>55</v>
      </c>
      <c r="B89" s="64">
        <v>3</v>
      </c>
      <c r="C89" s="65" t="s">
        <v>224</v>
      </c>
      <c r="D89" s="66">
        <f t="shared" ref="D89:F89" si="76">+D90+D94</f>
        <v>64550</v>
      </c>
      <c r="E89" s="66">
        <f t="shared" si="76"/>
        <v>0</v>
      </c>
      <c r="F89" s="66">
        <f t="shared" si="76"/>
        <v>64550</v>
      </c>
      <c r="G89" s="66">
        <f t="shared" ref="G89:J89" si="77">+G90+G94</f>
        <v>0</v>
      </c>
      <c r="H89" s="66">
        <f t="shared" si="77"/>
        <v>64550</v>
      </c>
      <c r="I89" s="66">
        <f t="shared" si="77"/>
        <v>0</v>
      </c>
      <c r="J89" s="66">
        <f t="shared" si="77"/>
        <v>64550</v>
      </c>
      <c r="K89" s="150"/>
      <c r="L89" s="66">
        <f t="shared" ref="L89" si="78">+L90+L94</f>
        <v>17601.239999999998</v>
      </c>
      <c r="M89" s="66">
        <f t="shared" si="58"/>
        <v>46948.76</v>
      </c>
      <c r="N89" s="66"/>
      <c r="O89" s="66"/>
      <c r="P89" s="66"/>
      <c r="Q89" s="66"/>
    </row>
    <row r="90" spans="1:17" s="53" customFormat="1" ht="12.75" x14ac:dyDescent="0.2">
      <c r="A90" s="64">
        <v>55</v>
      </c>
      <c r="B90" s="64">
        <v>31</v>
      </c>
      <c r="C90" s="65" t="s">
        <v>225</v>
      </c>
      <c r="D90" s="66">
        <f t="shared" ref="D90:F90" si="79">SUM(D91:D93)</f>
        <v>0</v>
      </c>
      <c r="E90" s="66">
        <f t="shared" si="79"/>
        <v>0</v>
      </c>
      <c r="F90" s="66">
        <f t="shared" si="79"/>
        <v>0</v>
      </c>
      <c r="G90" s="66">
        <f t="shared" ref="G90:J90" si="80">SUM(G91:G93)</f>
        <v>0</v>
      </c>
      <c r="H90" s="66">
        <f t="shared" si="80"/>
        <v>0</v>
      </c>
      <c r="I90" s="66">
        <f t="shared" si="80"/>
        <v>0</v>
      </c>
      <c r="J90" s="66">
        <f t="shared" si="80"/>
        <v>0</v>
      </c>
      <c r="K90" s="150"/>
      <c r="L90" s="66">
        <f t="shared" ref="L90" si="81">SUM(L91:L93)</f>
        <v>0</v>
      </c>
      <c r="M90" s="66">
        <f t="shared" si="58"/>
        <v>0</v>
      </c>
      <c r="N90" s="66"/>
      <c r="O90" s="66"/>
      <c r="P90" s="66"/>
      <c r="Q90" s="66"/>
    </row>
    <row r="91" spans="1:17" s="70" customFormat="1" ht="12.75" x14ac:dyDescent="0.2">
      <c r="A91" s="67">
        <v>55</v>
      </c>
      <c r="B91" s="67">
        <v>311</v>
      </c>
      <c r="C91" s="68" t="s">
        <v>226</v>
      </c>
      <c r="D91" s="69">
        <f>SUM(KONSOLIDIRANI!D158)</f>
        <v>0</v>
      </c>
      <c r="E91" s="69">
        <f>SUM(KONSOLIDIRANI!E158)</f>
        <v>0</v>
      </c>
      <c r="F91" s="69">
        <f>SUM(KONSOLIDIRANI!F158)</f>
        <v>0</v>
      </c>
      <c r="G91" s="69">
        <f>SUM(KONSOLIDIRANI!G158)</f>
        <v>0</v>
      </c>
      <c r="H91" s="69">
        <f>SUM(KONSOLIDIRANI!H158)</f>
        <v>0</v>
      </c>
      <c r="I91" s="69">
        <f>SUM(KONSOLIDIRANI!I158)</f>
        <v>0</v>
      </c>
      <c r="J91" s="69">
        <f>SUM(KONSOLIDIRANI!J158)</f>
        <v>0</v>
      </c>
      <c r="K91" s="77"/>
      <c r="L91" s="69">
        <f>SUM(KONSOLIDIRANI!L158)</f>
        <v>0</v>
      </c>
      <c r="M91" s="69">
        <f t="shared" si="58"/>
        <v>0</v>
      </c>
      <c r="N91" s="69"/>
      <c r="O91" s="69"/>
      <c r="P91" s="69"/>
      <c r="Q91" s="69"/>
    </row>
    <row r="92" spans="1:17" s="70" customFormat="1" ht="12.75" x14ac:dyDescent="0.2">
      <c r="A92" s="67">
        <v>55</v>
      </c>
      <c r="B92" s="67">
        <v>312</v>
      </c>
      <c r="C92" s="68" t="s">
        <v>227</v>
      </c>
      <c r="D92" s="69">
        <v>0</v>
      </c>
      <c r="E92" s="69">
        <v>0</v>
      </c>
      <c r="F92" s="69">
        <v>0</v>
      </c>
      <c r="G92" s="69">
        <v>0</v>
      </c>
      <c r="H92" s="69">
        <v>0</v>
      </c>
      <c r="I92" s="69">
        <v>0</v>
      </c>
      <c r="J92" s="69">
        <v>0</v>
      </c>
      <c r="K92" s="77"/>
      <c r="L92" s="69">
        <v>0</v>
      </c>
      <c r="M92" s="69">
        <f t="shared" si="58"/>
        <v>0</v>
      </c>
      <c r="N92" s="69"/>
      <c r="O92" s="69"/>
      <c r="P92" s="69"/>
      <c r="Q92" s="69"/>
    </row>
    <row r="93" spans="1:17" s="70" customFormat="1" ht="12.75" x14ac:dyDescent="0.2">
      <c r="A93" s="67">
        <v>55</v>
      </c>
      <c r="B93" s="67">
        <v>313</v>
      </c>
      <c r="C93" s="68" t="s">
        <v>228</v>
      </c>
      <c r="D93" s="69">
        <v>0</v>
      </c>
      <c r="E93" s="69">
        <v>0</v>
      </c>
      <c r="F93" s="69">
        <v>0</v>
      </c>
      <c r="G93" s="69">
        <v>0</v>
      </c>
      <c r="H93" s="69">
        <v>0</v>
      </c>
      <c r="I93" s="69">
        <v>0</v>
      </c>
      <c r="J93" s="69">
        <v>0</v>
      </c>
      <c r="K93" s="77"/>
      <c r="L93" s="69">
        <v>0</v>
      </c>
      <c r="M93" s="69">
        <f t="shared" si="58"/>
        <v>0</v>
      </c>
      <c r="N93" s="69"/>
      <c r="O93" s="69"/>
      <c r="P93" s="69"/>
      <c r="Q93" s="69"/>
    </row>
    <row r="94" spans="1:17" s="70" customFormat="1" ht="12.75" x14ac:dyDescent="0.2">
      <c r="A94" s="64">
        <v>55</v>
      </c>
      <c r="B94" s="64">
        <v>32</v>
      </c>
      <c r="C94" s="65" t="s">
        <v>229</v>
      </c>
      <c r="D94" s="66">
        <f t="shared" ref="D94:F94" si="82">SUM(D95:D97)</f>
        <v>64550</v>
      </c>
      <c r="E94" s="66">
        <f t="shared" si="82"/>
        <v>0</v>
      </c>
      <c r="F94" s="66">
        <f t="shared" si="82"/>
        <v>64550</v>
      </c>
      <c r="G94" s="66">
        <f t="shared" ref="G94:J94" si="83">SUM(G95:G97)</f>
        <v>0</v>
      </c>
      <c r="H94" s="66">
        <f t="shared" si="83"/>
        <v>64550</v>
      </c>
      <c r="I94" s="66">
        <f t="shared" si="83"/>
        <v>0</v>
      </c>
      <c r="J94" s="66">
        <f t="shared" si="83"/>
        <v>64550</v>
      </c>
      <c r="K94" s="150"/>
      <c r="L94" s="66">
        <f t="shared" ref="L94" si="84">SUM(L95:L97)</f>
        <v>17601.239999999998</v>
      </c>
      <c r="M94" s="66">
        <f t="shared" si="58"/>
        <v>46948.76</v>
      </c>
      <c r="N94" s="66"/>
      <c r="O94" s="66"/>
      <c r="P94" s="66"/>
      <c r="Q94" s="66"/>
    </row>
    <row r="95" spans="1:17" s="70" customFormat="1" ht="12.75" x14ac:dyDescent="0.2">
      <c r="A95" s="67">
        <v>55</v>
      </c>
      <c r="B95" s="67">
        <v>321</v>
      </c>
      <c r="C95" s="68" t="s">
        <v>230</v>
      </c>
      <c r="D95" s="69">
        <f>SUM(KONSOLIDIRANI!D159:D160)</f>
        <v>0</v>
      </c>
      <c r="E95" s="69">
        <f>SUM(KONSOLIDIRANI!E159:E160)</f>
        <v>0</v>
      </c>
      <c r="F95" s="69">
        <f>SUM(KONSOLIDIRANI!F159:F160)</f>
        <v>0</v>
      </c>
      <c r="G95" s="69">
        <f>SUM(KONSOLIDIRANI!G159:G160)</f>
        <v>0</v>
      </c>
      <c r="H95" s="69">
        <f>SUM(KONSOLIDIRANI!H159:H160)</f>
        <v>0</v>
      </c>
      <c r="I95" s="69">
        <f>SUM(KONSOLIDIRANI!I159:I160)</f>
        <v>0</v>
      </c>
      <c r="J95" s="69">
        <f>SUM(KONSOLIDIRANI!J159:J160)</f>
        <v>0</v>
      </c>
      <c r="K95" s="77"/>
      <c r="L95" s="69">
        <f>SUM(KONSOLIDIRANI!L159:L160)</f>
        <v>0</v>
      </c>
      <c r="M95" s="69">
        <f t="shared" si="58"/>
        <v>0</v>
      </c>
      <c r="N95" s="69"/>
      <c r="O95" s="69"/>
      <c r="P95" s="69"/>
      <c r="Q95" s="69"/>
    </row>
    <row r="96" spans="1:17" s="53" customFormat="1" ht="12.75" x14ac:dyDescent="0.2">
      <c r="A96" s="67">
        <v>55</v>
      </c>
      <c r="B96" s="67">
        <v>322</v>
      </c>
      <c r="C96" s="68" t="s">
        <v>231</v>
      </c>
      <c r="D96" s="69">
        <f>SUM(KONSOLIDIRANI!D161:D172)</f>
        <v>55500</v>
      </c>
      <c r="E96" s="69">
        <f>SUM(KONSOLIDIRANI!E161:E172)</f>
        <v>0</v>
      </c>
      <c r="F96" s="69">
        <f>SUM(KONSOLIDIRANI!F161:F172)</f>
        <v>55500</v>
      </c>
      <c r="G96" s="69">
        <f>SUM(KONSOLIDIRANI!G161:G172)</f>
        <v>0</v>
      </c>
      <c r="H96" s="69">
        <f>SUM(KONSOLIDIRANI!H161:H172)</f>
        <v>55500</v>
      </c>
      <c r="I96" s="69">
        <f>SUM(KONSOLIDIRANI!I161:I172)</f>
        <v>0</v>
      </c>
      <c r="J96" s="69">
        <f>SUM(KONSOLIDIRANI!J161:J172)</f>
        <v>55500</v>
      </c>
      <c r="K96" s="77"/>
      <c r="L96" s="69">
        <f>SUM(KONSOLIDIRANI!L161:L172)</f>
        <v>14935.41</v>
      </c>
      <c r="M96" s="69">
        <f t="shared" si="58"/>
        <v>40564.589999999997</v>
      </c>
      <c r="N96" s="69"/>
      <c r="O96" s="69"/>
      <c r="P96" s="69"/>
      <c r="Q96" s="66"/>
    </row>
    <row r="97" spans="1:17" s="70" customFormat="1" ht="12.75" x14ac:dyDescent="0.2">
      <c r="A97" s="67">
        <v>55</v>
      </c>
      <c r="B97" s="67">
        <v>323</v>
      </c>
      <c r="C97" s="68" t="s">
        <v>232</v>
      </c>
      <c r="D97" s="69">
        <f>SUM(KONSOLIDIRANI!D173:D180)</f>
        <v>9050</v>
      </c>
      <c r="E97" s="69">
        <f>SUM(KONSOLIDIRANI!E173:E180)</f>
        <v>0</v>
      </c>
      <c r="F97" s="69">
        <f>SUM(KONSOLIDIRANI!F173:F180)</f>
        <v>9050</v>
      </c>
      <c r="G97" s="69">
        <f>SUM(KONSOLIDIRANI!G173:G180)</f>
        <v>0</v>
      </c>
      <c r="H97" s="69">
        <f>SUM(KONSOLIDIRANI!H173:H180)</f>
        <v>9050</v>
      </c>
      <c r="I97" s="69">
        <f>SUM(KONSOLIDIRANI!I173:I180)</f>
        <v>0</v>
      </c>
      <c r="J97" s="69">
        <f>SUM(KONSOLIDIRANI!J173:J180)</f>
        <v>9050</v>
      </c>
      <c r="K97" s="77"/>
      <c r="L97" s="69">
        <f>SUM(KONSOLIDIRANI!L173:L181)</f>
        <v>2665.83</v>
      </c>
      <c r="M97" s="69">
        <f t="shared" si="58"/>
        <v>6384.17</v>
      </c>
      <c r="N97" s="69"/>
      <c r="O97" s="69"/>
      <c r="P97" s="69"/>
      <c r="Q97" s="69"/>
    </row>
    <row r="98" spans="1:17" s="70" customFormat="1" ht="12.75" x14ac:dyDescent="0.2">
      <c r="A98" s="64">
        <v>55</v>
      </c>
      <c r="B98" s="64">
        <v>4</v>
      </c>
      <c r="C98" s="65" t="s">
        <v>237</v>
      </c>
      <c r="D98" s="66">
        <f t="shared" ref="D98:L98" si="85">+D99</f>
        <v>10450</v>
      </c>
      <c r="E98" s="66">
        <f t="shared" si="85"/>
        <v>0</v>
      </c>
      <c r="F98" s="66">
        <f t="shared" si="85"/>
        <v>10450</v>
      </c>
      <c r="G98" s="66">
        <f t="shared" si="85"/>
        <v>0</v>
      </c>
      <c r="H98" s="66">
        <f t="shared" si="85"/>
        <v>10450</v>
      </c>
      <c r="I98" s="66">
        <f t="shared" si="85"/>
        <v>0</v>
      </c>
      <c r="J98" s="66">
        <f t="shared" si="85"/>
        <v>10450</v>
      </c>
      <c r="K98" s="150"/>
      <c r="L98" s="66">
        <f t="shared" si="85"/>
        <v>247.5</v>
      </c>
      <c r="M98" s="66">
        <f t="shared" si="58"/>
        <v>10202.5</v>
      </c>
      <c r="N98" s="66"/>
      <c r="O98" s="66"/>
      <c r="P98" s="66"/>
      <c r="Q98" s="66"/>
    </row>
    <row r="99" spans="1:17" s="70" customFormat="1" ht="25.5" x14ac:dyDescent="0.2">
      <c r="A99" s="64">
        <v>55</v>
      </c>
      <c r="B99" s="64">
        <v>42</v>
      </c>
      <c r="C99" s="65" t="s">
        <v>238</v>
      </c>
      <c r="D99" s="66">
        <f t="shared" ref="D99:F99" si="86">++D100+D101</f>
        <v>10450</v>
      </c>
      <c r="E99" s="66">
        <f t="shared" si="86"/>
        <v>0</v>
      </c>
      <c r="F99" s="66">
        <f t="shared" si="86"/>
        <v>10450</v>
      </c>
      <c r="G99" s="66">
        <f t="shared" ref="G99:J99" si="87">++G100+G101</f>
        <v>0</v>
      </c>
      <c r="H99" s="66">
        <f t="shared" si="87"/>
        <v>10450</v>
      </c>
      <c r="I99" s="66">
        <f t="shared" si="87"/>
        <v>0</v>
      </c>
      <c r="J99" s="66">
        <f t="shared" si="87"/>
        <v>10450</v>
      </c>
      <c r="K99" s="150"/>
      <c r="L99" s="66">
        <f t="shared" ref="L99" si="88">++L100+L101</f>
        <v>247.5</v>
      </c>
      <c r="M99" s="66">
        <f t="shared" si="58"/>
        <v>10202.5</v>
      </c>
      <c r="N99" s="66"/>
      <c r="O99" s="66"/>
      <c r="P99" s="66"/>
      <c r="Q99" s="66"/>
    </row>
    <row r="100" spans="1:17" s="70" customFormat="1" ht="12.75" x14ac:dyDescent="0.2">
      <c r="A100" s="64">
        <v>55</v>
      </c>
      <c r="B100" s="67">
        <v>422</v>
      </c>
      <c r="C100" s="68" t="s">
        <v>239</v>
      </c>
      <c r="D100" s="69">
        <f>SUM(KONSOLIDIRANI!D182:D187)</f>
        <v>8450</v>
      </c>
      <c r="E100" s="69">
        <f>SUM(KONSOLIDIRANI!E182:E187)</f>
        <v>0</v>
      </c>
      <c r="F100" s="69">
        <f>SUM(KONSOLIDIRANI!F182:F187)</f>
        <v>8450</v>
      </c>
      <c r="G100" s="69">
        <f>SUM(KONSOLIDIRANI!G182:G187)</f>
        <v>0</v>
      </c>
      <c r="H100" s="69">
        <f>SUM(KONSOLIDIRANI!H182:H187)</f>
        <v>8450</v>
      </c>
      <c r="I100" s="69">
        <f>SUM(KONSOLIDIRANI!I182:I187)</f>
        <v>0</v>
      </c>
      <c r="J100" s="69">
        <f>SUM(KONSOLIDIRANI!J182:J187)</f>
        <v>8450</v>
      </c>
      <c r="K100" s="77"/>
      <c r="L100" s="69">
        <f>SUM(KONSOLIDIRANI!L182:L187)</f>
        <v>247.5</v>
      </c>
      <c r="M100" s="69">
        <f t="shared" si="58"/>
        <v>8202.5</v>
      </c>
      <c r="N100" s="69"/>
      <c r="O100" s="69"/>
      <c r="P100" s="69"/>
      <c r="Q100" s="69"/>
    </row>
    <row r="101" spans="1:17" s="70" customFormat="1" ht="12.75" x14ac:dyDescent="0.2">
      <c r="A101" s="64">
        <v>55</v>
      </c>
      <c r="B101" s="67">
        <v>424</v>
      </c>
      <c r="C101" s="68" t="s">
        <v>117</v>
      </c>
      <c r="D101" s="69">
        <f>SUM(KONSOLIDIRANI!D188)</f>
        <v>2000</v>
      </c>
      <c r="E101" s="69">
        <f>SUM(KONSOLIDIRANI!E188)</f>
        <v>0</v>
      </c>
      <c r="F101" s="69">
        <f>SUM(KONSOLIDIRANI!F188)</f>
        <v>2000</v>
      </c>
      <c r="G101" s="69">
        <f>SUM(KONSOLIDIRANI!G188)</f>
        <v>0</v>
      </c>
      <c r="H101" s="69">
        <f>SUM(KONSOLIDIRANI!H188)</f>
        <v>2000</v>
      </c>
      <c r="I101" s="69">
        <f>SUM(KONSOLIDIRANI!I188)</f>
        <v>0</v>
      </c>
      <c r="J101" s="69">
        <f>SUM(KONSOLIDIRANI!J188)</f>
        <v>2000</v>
      </c>
      <c r="K101" s="77"/>
      <c r="L101" s="69">
        <f>SUM(KONSOLIDIRANI!L188)</f>
        <v>0</v>
      </c>
      <c r="M101" s="69">
        <f t="shared" si="58"/>
        <v>2000</v>
      </c>
      <c r="N101" s="69"/>
      <c r="O101" s="69"/>
      <c r="P101" s="69"/>
      <c r="Q101" s="69"/>
    </row>
    <row r="102" spans="1:17" s="70" customFormat="1" ht="12.75" x14ac:dyDescent="0.2">
      <c r="A102" s="83">
        <v>29</v>
      </c>
      <c r="B102" s="83">
        <v>29</v>
      </c>
      <c r="C102" s="84" t="s">
        <v>244</v>
      </c>
      <c r="D102" s="85">
        <f t="shared" ref="D102:F102" si="89">+D103+D107</f>
        <v>0</v>
      </c>
      <c r="E102" s="85">
        <f t="shared" si="89"/>
        <v>1827</v>
      </c>
      <c r="F102" s="85">
        <f t="shared" si="89"/>
        <v>1827</v>
      </c>
      <c r="G102" s="85">
        <f t="shared" ref="G102:J102" si="90">+G103+G107</f>
        <v>0</v>
      </c>
      <c r="H102" s="85">
        <f t="shared" si="90"/>
        <v>1827</v>
      </c>
      <c r="I102" s="85">
        <f t="shared" si="90"/>
        <v>0</v>
      </c>
      <c r="J102" s="85">
        <f t="shared" si="90"/>
        <v>1827</v>
      </c>
      <c r="K102" s="150"/>
      <c r="L102" s="85">
        <f t="shared" ref="L102" si="91">+L103+L107</f>
        <v>870</v>
      </c>
      <c r="M102" s="85">
        <f t="shared" si="58"/>
        <v>957</v>
      </c>
      <c r="N102" s="85"/>
      <c r="O102" s="85"/>
      <c r="P102" s="85"/>
      <c r="Q102" s="85"/>
    </row>
    <row r="103" spans="1:17" s="70" customFormat="1" ht="12.75" x14ac:dyDescent="0.2">
      <c r="A103" s="64">
        <v>29</v>
      </c>
      <c r="B103" s="64">
        <v>3</v>
      </c>
      <c r="C103" s="74" t="s">
        <v>224</v>
      </c>
      <c r="D103" s="66">
        <f t="shared" ref="D103:L103" si="92">+D104</f>
        <v>0</v>
      </c>
      <c r="E103" s="66">
        <f t="shared" si="92"/>
        <v>0</v>
      </c>
      <c r="F103" s="66">
        <f t="shared" si="92"/>
        <v>0</v>
      </c>
      <c r="G103" s="66">
        <f t="shared" si="92"/>
        <v>0</v>
      </c>
      <c r="H103" s="66">
        <f t="shared" si="92"/>
        <v>0</v>
      </c>
      <c r="I103" s="66">
        <f t="shared" si="92"/>
        <v>0</v>
      </c>
      <c r="J103" s="66">
        <f t="shared" si="92"/>
        <v>0</v>
      </c>
      <c r="K103" s="150"/>
      <c r="L103" s="66">
        <f t="shared" si="92"/>
        <v>0</v>
      </c>
      <c r="M103" s="66">
        <f t="shared" si="58"/>
        <v>0</v>
      </c>
      <c r="N103" s="66"/>
      <c r="O103" s="66"/>
      <c r="P103" s="66"/>
      <c r="Q103" s="66"/>
    </row>
    <row r="104" spans="1:17" s="70" customFormat="1" ht="12.75" x14ac:dyDescent="0.2">
      <c r="A104" s="64">
        <v>29</v>
      </c>
      <c r="B104" s="64">
        <v>32</v>
      </c>
      <c r="C104" s="65" t="s">
        <v>229</v>
      </c>
      <c r="D104" s="66">
        <f t="shared" ref="D104:F104" si="93">SUM(D105:D106)</f>
        <v>0</v>
      </c>
      <c r="E104" s="66">
        <f t="shared" si="93"/>
        <v>0</v>
      </c>
      <c r="F104" s="66">
        <f t="shared" si="93"/>
        <v>0</v>
      </c>
      <c r="G104" s="66">
        <f t="shared" ref="G104:J104" si="94">SUM(G105:G106)</f>
        <v>0</v>
      </c>
      <c r="H104" s="66">
        <f t="shared" si="94"/>
        <v>0</v>
      </c>
      <c r="I104" s="66">
        <f t="shared" si="94"/>
        <v>0</v>
      </c>
      <c r="J104" s="66">
        <f t="shared" si="94"/>
        <v>0</v>
      </c>
      <c r="K104" s="150"/>
      <c r="L104" s="66">
        <f t="shared" ref="L104" si="95">SUM(L105:L106)</f>
        <v>0</v>
      </c>
      <c r="M104" s="66">
        <f t="shared" si="58"/>
        <v>0</v>
      </c>
      <c r="N104" s="66"/>
      <c r="O104" s="66"/>
      <c r="P104" s="66"/>
      <c r="Q104" s="66"/>
    </row>
    <row r="105" spans="1:17" s="70" customFormat="1" ht="12.75" x14ac:dyDescent="0.2">
      <c r="A105" s="67">
        <v>29</v>
      </c>
      <c r="B105" s="67">
        <v>322</v>
      </c>
      <c r="C105" s="68" t="s">
        <v>231</v>
      </c>
      <c r="D105" s="69">
        <f>+KONSOLIDIRANI!D190</f>
        <v>0</v>
      </c>
      <c r="E105" s="69">
        <f>+KONSOLIDIRANI!E190</f>
        <v>0</v>
      </c>
      <c r="F105" s="69">
        <f>+KONSOLIDIRANI!F190</f>
        <v>0</v>
      </c>
      <c r="G105" s="69">
        <f>+KONSOLIDIRANI!G190</f>
        <v>0</v>
      </c>
      <c r="H105" s="69">
        <f>+KONSOLIDIRANI!H190</f>
        <v>0</v>
      </c>
      <c r="I105" s="69">
        <f>+KONSOLIDIRANI!I190</f>
        <v>0</v>
      </c>
      <c r="J105" s="69">
        <f>+KONSOLIDIRANI!J190</f>
        <v>0</v>
      </c>
      <c r="K105" s="77"/>
      <c r="L105" s="69">
        <f>+KONSOLIDIRANI!L190</f>
        <v>0</v>
      </c>
      <c r="M105" s="69">
        <f t="shared" si="58"/>
        <v>0</v>
      </c>
      <c r="N105" s="69"/>
      <c r="O105" s="69"/>
      <c r="P105" s="69"/>
      <c r="Q105" s="69"/>
    </row>
    <row r="106" spans="1:17" s="70" customFormat="1" ht="12.75" x14ac:dyDescent="0.2">
      <c r="A106" s="64">
        <v>29</v>
      </c>
      <c r="B106" s="67">
        <v>323</v>
      </c>
      <c r="C106" s="68" t="s">
        <v>232</v>
      </c>
      <c r="D106" s="69">
        <f>SUM(KONSOLIDIRANI!D191:D192)</f>
        <v>0</v>
      </c>
      <c r="E106" s="69">
        <f>SUM(KONSOLIDIRANI!E191:E192)</f>
        <v>0</v>
      </c>
      <c r="F106" s="69">
        <f>SUM(KONSOLIDIRANI!F191:F192)</f>
        <v>0</v>
      </c>
      <c r="G106" s="69">
        <f>SUM(KONSOLIDIRANI!G191:G192)</f>
        <v>0</v>
      </c>
      <c r="H106" s="69">
        <f>SUM(KONSOLIDIRANI!H191:H192)</f>
        <v>0</v>
      </c>
      <c r="I106" s="69">
        <f>SUM(KONSOLIDIRANI!I191:I192)</f>
        <v>0</v>
      </c>
      <c r="J106" s="69">
        <f>SUM(KONSOLIDIRANI!J191:J192)</f>
        <v>0</v>
      </c>
      <c r="K106" s="77"/>
      <c r="L106" s="69">
        <f>SUM(KONSOLIDIRANI!L191:L192)</f>
        <v>0</v>
      </c>
      <c r="M106" s="69">
        <f t="shared" si="58"/>
        <v>0</v>
      </c>
      <c r="N106" s="69"/>
      <c r="O106" s="69"/>
      <c r="P106" s="69"/>
      <c r="Q106" s="69"/>
    </row>
    <row r="107" spans="1:17" s="70" customFormat="1" ht="25.5" x14ac:dyDescent="0.2">
      <c r="A107" s="64">
        <v>29</v>
      </c>
      <c r="B107" s="64">
        <v>42</v>
      </c>
      <c r="C107" s="65" t="s">
        <v>238</v>
      </c>
      <c r="D107" s="66">
        <f t="shared" ref="D107:L107" si="96">+D108</f>
        <v>0</v>
      </c>
      <c r="E107" s="66">
        <f t="shared" si="96"/>
        <v>1827</v>
      </c>
      <c r="F107" s="66">
        <f t="shared" si="96"/>
        <v>1827</v>
      </c>
      <c r="G107" s="66">
        <f t="shared" si="96"/>
        <v>0</v>
      </c>
      <c r="H107" s="66">
        <f t="shared" si="96"/>
        <v>1827</v>
      </c>
      <c r="I107" s="66">
        <f t="shared" si="96"/>
        <v>0</v>
      </c>
      <c r="J107" s="66">
        <f t="shared" si="96"/>
        <v>1827</v>
      </c>
      <c r="K107" s="150"/>
      <c r="L107" s="66">
        <f t="shared" si="96"/>
        <v>870</v>
      </c>
      <c r="M107" s="66">
        <f t="shared" si="58"/>
        <v>957</v>
      </c>
      <c r="N107" s="66"/>
      <c r="O107" s="66"/>
      <c r="P107" s="66"/>
      <c r="Q107" s="66"/>
    </row>
    <row r="108" spans="1:17" s="70" customFormat="1" ht="12.75" x14ac:dyDescent="0.2">
      <c r="A108" s="143">
        <v>29</v>
      </c>
      <c r="B108" s="71">
        <v>422</v>
      </c>
      <c r="C108" s="72" t="s">
        <v>239</v>
      </c>
      <c r="D108" s="73">
        <f>SUM(KONSOLIDIRANI!D193:D195)</f>
        <v>0</v>
      </c>
      <c r="E108" s="73">
        <f>SUM(KONSOLIDIRANI!E193:E195)</f>
        <v>1827</v>
      </c>
      <c r="F108" s="73">
        <f>SUM(KONSOLIDIRANI!F193:F195)</f>
        <v>1827</v>
      </c>
      <c r="G108" s="73">
        <f>SUM(KONSOLIDIRANI!G193:G195)</f>
        <v>0</v>
      </c>
      <c r="H108" s="73">
        <f>SUM(KONSOLIDIRANI!H193:H195)</f>
        <v>1827</v>
      </c>
      <c r="I108" s="73">
        <f>SUM(KONSOLIDIRANI!I193:I195)</f>
        <v>0</v>
      </c>
      <c r="J108" s="73">
        <f>SUM(KONSOLIDIRANI!J193:J195)</f>
        <v>1827</v>
      </c>
      <c r="K108" s="77"/>
      <c r="L108" s="69">
        <f>SUM(KONSOLIDIRANI!L193:L195)</f>
        <v>870</v>
      </c>
      <c r="M108" s="69">
        <f t="shared" si="58"/>
        <v>957</v>
      </c>
      <c r="N108" s="69"/>
      <c r="O108" s="69"/>
      <c r="P108" s="69"/>
      <c r="Q108" s="69"/>
    </row>
    <row r="109" spans="1:17" s="70" customFormat="1" ht="24" customHeight="1" x14ac:dyDescent="0.2">
      <c r="A109" s="58">
        <v>18055021</v>
      </c>
      <c r="B109" s="58">
        <v>18055021</v>
      </c>
      <c r="C109" s="59" t="s">
        <v>240</v>
      </c>
      <c r="D109" s="60">
        <f t="shared" ref="D109:L111" si="97">+D110</f>
        <v>0</v>
      </c>
      <c r="E109" s="60">
        <f t="shared" si="97"/>
        <v>0</v>
      </c>
      <c r="F109" s="60">
        <f t="shared" si="97"/>
        <v>0</v>
      </c>
      <c r="G109" s="60">
        <f t="shared" si="97"/>
        <v>0</v>
      </c>
      <c r="H109" s="60">
        <f t="shared" si="97"/>
        <v>0</v>
      </c>
      <c r="I109" s="60">
        <f t="shared" si="97"/>
        <v>0</v>
      </c>
      <c r="J109" s="60">
        <f t="shared" si="97"/>
        <v>0</v>
      </c>
      <c r="K109" s="150"/>
      <c r="L109" s="78">
        <f t="shared" si="97"/>
        <v>0</v>
      </c>
      <c r="M109" s="78">
        <f t="shared" si="58"/>
        <v>0</v>
      </c>
      <c r="N109" s="78"/>
      <c r="O109" s="78"/>
      <c r="P109" s="78"/>
      <c r="Q109" s="78"/>
    </row>
    <row r="110" spans="1:17" s="53" customFormat="1" ht="16.899999999999999" customHeight="1" x14ac:dyDescent="0.2">
      <c r="A110" s="61">
        <v>11</v>
      </c>
      <c r="B110" s="61">
        <v>3</v>
      </c>
      <c r="C110" s="62" t="s">
        <v>224</v>
      </c>
      <c r="D110" s="63">
        <f t="shared" si="97"/>
        <v>0</v>
      </c>
      <c r="E110" s="63">
        <f t="shared" si="97"/>
        <v>0</v>
      </c>
      <c r="F110" s="63">
        <f t="shared" si="97"/>
        <v>0</v>
      </c>
      <c r="G110" s="63">
        <f t="shared" si="97"/>
        <v>0</v>
      </c>
      <c r="H110" s="63">
        <f t="shared" si="97"/>
        <v>0</v>
      </c>
      <c r="I110" s="63">
        <f t="shared" si="97"/>
        <v>0</v>
      </c>
      <c r="J110" s="63">
        <f t="shared" si="97"/>
        <v>0</v>
      </c>
      <c r="K110" s="150"/>
      <c r="L110" s="66">
        <f t="shared" si="97"/>
        <v>0</v>
      </c>
      <c r="M110" s="66">
        <f t="shared" si="58"/>
        <v>0</v>
      </c>
      <c r="N110" s="66"/>
      <c r="O110" s="66"/>
      <c r="P110" s="66"/>
      <c r="Q110" s="66"/>
    </row>
    <row r="111" spans="1:17" s="53" customFormat="1" ht="12.75" x14ac:dyDescent="0.2">
      <c r="A111" s="64">
        <v>11</v>
      </c>
      <c r="B111" s="64">
        <v>32</v>
      </c>
      <c r="C111" s="65" t="s">
        <v>229</v>
      </c>
      <c r="D111" s="66">
        <f t="shared" si="97"/>
        <v>0</v>
      </c>
      <c r="E111" s="66">
        <f t="shared" si="97"/>
        <v>0</v>
      </c>
      <c r="F111" s="66">
        <f t="shared" si="97"/>
        <v>0</v>
      </c>
      <c r="G111" s="66">
        <f t="shared" si="97"/>
        <v>0</v>
      </c>
      <c r="H111" s="66">
        <f t="shared" si="97"/>
        <v>0</v>
      </c>
      <c r="I111" s="66">
        <f t="shared" si="97"/>
        <v>0</v>
      </c>
      <c r="J111" s="66">
        <f t="shared" si="97"/>
        <v>0</v>
      </c>
      <c r="K111" s="150"/>
      <c r="L111" s="66">
        <f t="shared" si="97"/>
        <v>0</v>
      </c>
      <c r="M111" s="66">
        <f t="shared" si="58"/>
        <v>0</v>
      </c>
      <c r="N111" s="66"/>
      <c r="O111" s="66"/>
      <c r="P111" s="66"/>
      <c r="Q111" s="66"/>
    </row>
    <row r="112" spans="1:17" s="70" customFormat="1" ht="12.75" x14ac:dyDescent="0.2">
      <c r="A112" s="71">
        <v>11</v>
      </c>
      <c r="B112" s="71">
        <v>323</v>
      </c>
      <c r="C112" s="72" t="s">
        <v>232</v>
      </c>
      <c r="D112" s="73">
        <f>+KONSOLIDIRANI!D197</f>
        <v>0</v>
      </c>
      <c r="E112" s="73">
        <f>+KONSOLIDIRANI!E197</f>
        <v>0</v>
      </c>
      <c r="F112" s="73">
        <f>+KONSOLIDIRANI!F197</f>
        <v>0</v>
      </c>
      <c r="G112" s="73">
        <f>+KONSOLIDIRANI!G197</f>
        <v>0</v>
      </c>
      <c r="H112" s="73">
        <f>+KONSOLIDIRANI!H197</f>
        <v>0</v>
      </c>
      <c r="I112" s="73">
        <f>+KONSOLIDIRANI!I197</f>
        <v>0</v>
      </c>
      <c r="J112" s="73">
        <f>+KONSOLIDIRANI!J197</f>
        <v>0</v>
      </c>
      <c r="K112" s="77"/>
      <c r="L112" s="69">
        <f>+KONSOLIDIRANI!L197</f>
        <v>0</v>
      </c>
      <c r="M112" s="69">
        <f t="shared" si="58"/>
        <v>0</v>
      </c>
      <c r="N112" s="69"/>
      <c r="O112" s="69"/>
      <c r="P112" s="69"/>
      <c r="Q112" s="69"/>
    </row>
    <row r="113" spans="1:17" s="70" customFormat="1" ht="12.75" x14ac:dyDescent="0.2">
      <c r="A113" s="58">
        <v>805523</v>
      </c>
      <c r="B113" s="58">
        <v>805523</v>
      </c>
      <c r="C113" s="59" t="s">
        <v>101</v>
      </c>
      <c r="D113" s="60">
        <f t="shared" ref="D113:L113" si="98">+D114</f>
        <v>51300</v>
      </c>
      <c r="E113" s="60">
        <f t="shared" si="98"/>
        <v>500</v>
      </c>
      <c r="F113" s="60">
        <f t="shared" si="98"/>
        <v>51800</v>
      </c>
      <c r="G113" s="60">
        <f t="shared" si="98"/>
        <v>0</v>
      </c>
      <c r="H113" s="60">
        <f t="shared" si="98"/>
        <v>51800</v>
      </c>
      <c r="I113" s="60">
        <f t="shared" si="98"/>
        <v>0</v>
      </c>
      <c r="J113" s="60">
        <f t="shared" si="98"/>
        <v>51800</v>
      </c>
      <c r="K113" s="150"/>
      <c r="L113" s="78">
        <f t="shared" si="98"/>
        <v>13131.35</v>
      </c>
      <c r="M113" s="78">
        <f t="shared" si="58"/>
        <v>38668.65</v>
      </c>
      <c r="N113" s="78"/>
      <c r="O113" s="78"/>
      <c r="P113" s="78"/>
      <c r="Q113" s="78"/>
    </row>
    <row r="114" spans="1:17" s="70" customFormat="1" ht="12.75" x14ac:dyDescent="0.2">
      <c r="A114" s="61">
        <v>11</v>
      </c>
      <c r="B114" s="61">
        <v>3</v>
      </c>
      <c r="C114" s="62" t="s">
        <v>224</v>
      </c>
      <c r="D114" s="63">
        <f t="shared" ref="D114:F114" si="99">+D115+D119</f>
        <v>51300</v>
      </c>
      <c r="E114" s="63">
        <f t="shared" si="99"/>
        <v>500</v>
      </c>
      <c r="F114" s="63">
        <f t="shared" si="99"/>
        <v>51800</v>
      </c>
      <c r="G114" s="63">
        <f t="shared" ref="G114:J114" si="100">+G115+G119</f>
        <v>0</v>
      </c>
      <c r="H114" s="63">
        <f t="shared" si="100"/>
        <v>51800</v>
      </c>
      <c r="I114" s="63">
        <f t="shared" si="100"/>
        <v>0</v>
      </c>
      <c r="J114" s="63">
        <f t="shared" si="100"/>
        <v>51800</v>
      </c>
      <c r="K114" s="150"/>
      <c r="L114" s="66">
        <f t="shared" ref="L114" si="101">+L115+L119</f>
        <v>13131.35</v>
      </c>
      <c r="M114" s="66">
        <f t="shared" si="58"/>
        <v>38668.65</v>
      </c>
      <c r="N114" s="66"/>
      <c r="O114" s="66"/>
      <c r="P114" s="66"/>
      <c r="Q114" s="66"/>
    </row>
    <row r="115" spans="1:17" s="53" customFormat="1" ht="12.75" x14ac:dyDescent="0.2">
      <c r="A115" s="64">
        <v>11</v>
      </c>
      <c r="B115" s="64">
        <v>31</v>
      </c>
      <c r="C115" s="65" t="s">
        <v>225</v>
      </c>
      <c r="D115" s="66">
        <f t="shared" ref="D115:F115" si="102">SUM(D116:D118)</f>
        <v>49400</v>
      </c>
      <c r="E115" s="66">
        <f t="shared" si="102"/>
        <v>500</v>
      </c>
      <c r="F115" s="66">
        <f t="shared" si="102"/>
        <v>49900</v>
      </c>
      <c r="G115" s="66">
        <f t="shared" ref="G115:J115" si="103">SUM(G116:G118)</f>
        <v>0</v>
      </c>
      <c r="H115" s="66">
        <f t="shared" si="103"/>
        <v>49900</v>
      </c>
      <c r="I115" s="66">
        <f t="shared" si="103"/>
        <v>0</v>
      </c>
      <c r="J115" s="66">
        <f t="shared" si="103"/>
        <v>49900</v>
      </c>
      <c r="K115" s="150"/>
      <c r="L115" s="66">
        <f t="shared" ref="L115" si="104">SUM(L116:L118)</f>
        <v>12683.34</v>
      </c>
      <c r="M115" s="66">
        <f t="shared" si="58"/>
        <v>37216.660000000003</v>
      </c>
      <c r="N115" s="66"/>
      <c r="O115" s="66"/>
      <c r="P115" s="66"/>
      <c r="Q115" s="66"/>
    </row>
    <row r="116" spans="1:17" s="70" customFormat="1" ht="12.75" x14ac:dyDescent="0.2">
      <c r="A116" s="67">
        <v>11</v>
      </c>
      <c r="B116" s="67">
        <v>311</v>
      </c>
      <c r="C116" s="68" t="s">
        <v>226</v>
      </c>
      <c r="D116" s="69">
        <f>SUM(KONSOLIDIRANI!D199)</f>
        <v>41400</v>
      </c>
      <c r="E116" s="69">
        <f>SUM(KONSOLIDIRANI!E199)</f>
        <v>0</v>
      </c>
      <c r="F116" s="69">
        <f>SUM(KONSOLIDIRANI!F199)</f>
        <v>41400</v>
      </c>
      <c r="G116" s="69">
        <f>SUM(KONSOLIDIRANI!G199)</f>
        <v>0</v>
      </c>
      <c r="H116" s="69">
        <f>SUM(KONSOLIDIRANI!H199)</f>
        <v>41400</v>
      </c>
      <c r="I116" s="69">
        <f>SUM(KONSOLIDIRANI!I199)</f>
        <v>0</v>
      </c>
      <c r="J116" s="69">
        <f>SUM(KONSOLIDIRANI!J199)</f>
        <v>41400</v>
      </c>
      <c r="K116" s="77"/>
      <c r="L116" s="69">
        <f>SUM(KONSOLIDIRANI!L199)</f>
        <v>10336.39</v>
      </c>
      <c r="M116" s="69">
        <f t="shared" si="58"/>
        <v>31063.61</v>
      </c>
      <c r="N116" s="69"/>
      <c r="O116" s="69"/>
      <c r="P116" s="69"/>
      <c r="Q116" s="69"/>
    </row>
    <row r="117" spans="1:17" s="70" customFormat="1" ht="12.75" x14ac:dyDescent="0.2">
      <c r="A117" s="67">
        <v>11</v>
      </c>
      <c r="B117" s="67">
        <v>312</v>
      </c>
      <c r="C117" s="68" t="s">
        <v>227</v>
      </c>
      <c r="D117" s="69">
        <f>SUM(KONSOLIDIRANI!D200:D202)</f>
        <v>1300</v>
      </c>
      <c r="E117" s="69">
        <f>SUM(KONSOLIDIRANI!E200:E202)</f>
        <v>500</v>
      </c>
      <c r="F117" s="69">
        <f>SUM(KONSOLIDIRANI!F200:F202)</f>
        <v>1800</v>
      </c>
      <c r="G117" s="69">
        <f>SUM(KONSOLIDIRANI!G200:G202)</f>
        <v>0</v>
      </c>
      <c r="H117" s="69">
        <f>SUM(KONSOLIDIRANI!H200:H202)</f>
        <v>1800</v>
      </c>
      <c r="I117" s="69">
        <f>SUM(KONSOLIDIRANI!I200:I202)</f>
        <v>0</v>
      </c>
      <c r="J117" s="69">
        <f>SUM(KONSOLIDIRANI!J200:J202)</f>
        <v>1800</v>
      </c>
      <c r="K117" s="77"/>
      <c r="L117" s="69">
        <f>SUM(KONSOLIDIRANI!L200:L202)</f>
        <v>641.44000000000005</v>
      </c>
      <c r="M117" s="69">
        <f t="shared" si="58"/>
        <v>1158.56</v>
      </c>
      <c r="N117" s="69"/>
      <c r="O117" s="69"/>
      <c r="P117" s="69"/>
      <c r="Q117" s="69"/>
    </row>
    <row r="118" spans="1:17" s="70" customFormat="1" ht="12.75" x14ac:dyDescent="0.2">
      <c r="A118" s="67">
        <v>11</v>
      </c>
      <c r="B118" s="67">
        <v>313</v>
      </c>
      <c r="C118" s="68" t="s">
        <v>228</v>
      </c>
      <c r="D118" s="69">
        <f>SUM(KONSOLIDIRANI!D203)</f>
        <v>6700</v>
      </c>
      <c r="E118" s="69">
        <f>SUM(KONSOLIDIRANI!E203)</f>
        <v>0</v>
      </c>
      <c r="F118" s="69">
        <f>SUM(KONSOLIDIRANI!F203)</f>
        <v>6700</v>
      </c>
      <c r="G118" s="69">
        <f>SUM(KONSOLIDIRANI!G203)</f>
        <v>0</v>
      </c>
      <c r="H118" s="69">
        <f>SUM(KONSOLIDIRANI!H203)</f>
        <v>6700</v>
      </c>
      <c r="I118" s="69">
        <f>SUM(KONSOLIDIRANI!I203)</f>
        <v>0</v>
      </c>
      <c r="J118" s="69">
        <f>SUM(KONSOLIDIRANI!J203)</f>
        <v>6700</v>
      </c>
      <c r="K118" s="77"/>
      <c r="L118" s="69">
        <f>SUM(KONSOLIDIRANI!L203)</f>
        <v>1705.51</v>
      </c>
      <c r="M118" s="69">
        <f t="shared" si="58"/>
        <v>4994.49</v>
      </c>
      <c r="N118" s="69"/>
      <c r="O118" s="69"/>
      <c r="P118" s="69"/>
      <c r="Q118" s="69"/>
    </row>
    <row r="119" spans="1:17" s="70" customFormat="1" ht="12.75" x14ac:dyDescent="0.2">
      <c r="A119" s="64">
        <v>11</v>
      </c>
      <c r="B119" s="64">
        <v>32</v>
      </c>
      <c r="C119" s="65" t="s">
        <v>229</v>
      </c>
      <c r="D119" s="66">
        <f t="shared" ref="D119:F119" si="105">SUM(D120:D122)</f>
        <v>1900</v>
      </c>
      <c r="E119" s="66">
        <f t="shared" si="105"/>
        <v>0</v>
      </c>
      <c r="F119" s="66">
        <f t="shared" si="105"/>
        <v>1900</v>
      </c>
      <c r="G119" s="66">
        <f t="shared" ref="G119:J119" si="106">SUM(G120:G122)</f>
        <v>0</v>
      </c>
      <c r="H119" s="66">
        <f t="shared" si="106"/>
        <v>1900</v>
      </c>
      <c r="I119" s="66">
        <f t="shared" si="106"/>
        <v>0</v>
      </c>
      <c r="J119" s="66">
        <f t="shared" si="106"/>
        <v>1900</v>
      </c>
      <c r="K119" s="150"/>
      <c r="L119" s="66">
        <f t="shared" ref="L119" si="107">SUM(L120:L122)</f>
        <v>448.01</v>
      </c>
      <c r="M119" s="66">
        <f t="shared" si="58"/>
        <v>1451.99</v>
      </c>
      <c r="N119" s="66"/>
      <c r="O119" s="66"/>
      <c r="P119" s="66"/>
      <c r="Q119" s="66"/>
    </row>
    <row r="120" spans="1:17" s="70" customFormat="1" ht="12.75" x14ac:dyDescent="0.2">
      <c r="A120" s="67">
        <v>11</v>
      </c>
      <c r="B120" s="67">
        <v>321</v>
      </c>
      <c r="C120" s="68" t="s">
        <v>230</v>
      </c>
      <c r="D120" s="69">
        <f>SUM(KONSOLIDIRANI!D204:D205)</f>
        <v>1900</v>
      </c>
      <c r="E120" s="69">
        <f>SUM(KONSOLIDIRANI!E204:E205)</f>
        <v>0</v>
      </c>
      <c r="F120" s="69">
        <f>SUM(KONSOLIDIRANI!F204:F205)</f>
        <v>1900</v>
      </c>
      <c r="G120" s="69">
        <f>SUM(KONSOLIDIRANI!G204:G205)</f>
        <v>0</v>
      </c>
      <c r="H120" s="69">
        <f>SUM(KONSOLIDIRANI!H204:H205)</f>
        <v>1900</v>
      </c>
      <c r="I120" s="69">
        <f>SUM(KONSOLIDIRANI!I204:I205)</f>
        <v>0</v>
      </c>
      <c r="J120" s="69">
        <f>SUM(KONSOLIDIRANI!J204:J205)</f>
        <v>1900</v>
      </c>
      <c r="K120" s="77"/>
      <c r="L120" s="69">
        <f>SUM(KONSOLIDIRANI!L204:L205)</f>
        <v>448.01</v>
      </c>
      <c r="M120" s="69">
        <f t="shared" si="58"/>
        <v>1451.99</v>
      </c>
      <c r="N120" s="69"/>
      <c r="O120" s="69"/>
      <c r="P120" s="69"/>
      <c r="Q120" s="69"/>
    </row>
    <row r="121" spans="1:17" s="53" customFormat="1" ht="12.75" x14ac:dyDescent="0.2">
      <c r="A121" s="67">
        <v>11</v>
      </c>
      <c r="B121" s="67">
        <v>322</v>
      </c>
      <c r="C121" s="68" t="s">
        <v>231</v>
      </c>
      <c r="D121" s="66">
        <v>0</v>
      </c>
      <c r="E121" s="66">
        <v>0</v>
      </c>
      <c r="F121" s="69">
        <v>0</v>
      </c>
      <c r="G121" s="66">
        <v>0</v>
      </c>
      <c r="H121" s="69">
        <v>0</v>
      </c>
      <c r="I121" s="66">
        <v>0</v>
      </c>
      <c r="J121" s="69">
        <v>0</v>
      </c>
      <c r="K121" s="77"/>
      <c r="L121" s="69">
        <v>0</v>
      </c>
      <c r="M121" s="69">
        <f t="shared" si="58"/>
        <v>0</v>
      </c>
      <c r="N121" s="66"/>
      <c r="O121" s="66"/>
      <c r="P121" s="69"/>
      <c r="Q121" s="66"/>
    </row>
    <row r="122" spans="1:17" s="70" customFormat="1" ht="12.75" x14ac:dyDescent="0.2">
      <c r="A122" s="71">
        <v>11</v>
      </c>
      <c r="B122" s="71">
        <v>323</v>
      </c>
      <c r="C122" s="72" t="s">
        <v>232</v>
      </c>
      <c r="D122" s="73">
        <f>SUM(KONSOLIDIRANI!D206)</f>
        <v>0</v>
      </c>
      <c r="E122" s="73">
        <f>SUM(KONSOLIDIRANI!E206)</f>
        <v>0</v>
      </c>
      <c r="F122" s="73">
        <f>SUM(KONSOLIDIRANI!F206)</f>
        <v>0</v>
      </c>
      <c r="G122" s="73">
        <f>SUM(KONSOLIDIRANI!G206)</f>
        <v>0</v>
      </c>
      <c r="H122" s="73">
        <f>SUM(KONSOLIDIRANI!H206)</f>
        <v>0</v>
      </c>
      <c r="I122" s="73">
        <f>SUM(KONSOLIDIRANI!I206)</f>
        <v>0</v>
      </c>
      <c r="J122" s="73">
        <f>SUM(KONSOLIDIRANI!J206)</f>
        <v>0</v>
      </c>
      <c r="K122" s="77"/>
      <c r="L122" s="73">
        <f>SUM(KONSOLIDIRANI!L206)</f>
        <v>0</v>
      </c>
      <c r="M122" s="73">
        <f t="shared" si="58"/>
        <v>0</v>
      </c>
      <c r="N122" s="73"/>
      <c r="O122" s="73"/>
      <c r="P122" s="73"/>
      <c r="Q122" s="73"/>
    </row>
    <row r="123" spans="1:17" s="70" customFormat="1" ht="12.75" x14ac:dyDescent="0.2">
      <c r="A123" s="58">
        <v>805536</v>
      </c>
      <c r="B123" s="58">
        <v>805536</v>
      </c>
      <c r="C123" s="59" t="s">
        <v>103</v>
      </c>
      <c r="D123" s="60">
        <f t="shared" ref="D123:F123" si="108">+D125+D133+D140</f>
        <v>185000</v>
      </c>
      <c r="E123" s="60">
        <f t="shared" si="108"/>
        <v>998</v>
      </c>
      <c r="F123" s="60">
        <f t="shared" si="108"/>
        <v>185998</v>
      </c>
      <c r="G123" s="60">
        <f t="shared" ref="G123:J123" si="109">+G125+G133+G140</f>
        <v>0</v>
      </c>
      <c r="H123" s="60">
        <f t="shared" si="109"/>
        <v>185998</v>
      </c>
      <c r="I123" s="60">
        <f t="shared" si="109"/>
        <v>0</v>
      </c>
      <c r="J123" s="60">
        <f t="shared" si="109"/>
        <v>185998</v>
      </c>
      <c r="K123" s="150"/>
      <c r="L123" s="60">
        <f t="shared" ref="L123" si="110">+L125+L133+L140</f>
        <v>55264.15</v>
      </c>
      <c r="M123" s="60">
        <f t="shared" si="58"/>
        <v>130733.85</v>
      </c>
      <c r="N123" s="60"/>
      <c r="O123" s="60"/>
      <c r="P123" s="60"/>
      <c r="Q123" s="60"/>
    </row>
    <row r="124" spans="1:17" s="70" customFormat="1" ht="12.75" x14ac:dyDescent="0.2">
      <c r="A124" s="83">
        <v>11</v>
      </c>
      <c r="B124" s="83">
        <v>11</v>
      </c>
      <c r="C124" s="84" t="s">
        <v>81</v>
      </c>
      <c r="D124" s="87">
        <f t="shared" ref="D124:L124" si="111">+D125</f>
        <v>117600</v>
      </c>
      <c r="E124" s="87">
        <f t="shared" si="111"/>
        <v>16680</v>
      </c>
      <c r="F124" s="87">
        <f t="shared" si="111"/>
        <v>134280</v>
      </c>
      <c r="G124" s="87">
        <f t="shared" si="111"/>
        <v>0</v>
      </c>
      <c r="H124" s="87">
        <f t="shared" si="111"/>
        <v>134280</v>
      </c>
      <c r="I124" s="87">
        <f t="shared" si="111"/>
        <v>0</v>
      </c>
      <c r="J124" s="87">
        <f t="shared" si="111"/>
        <v>134280</v>
      </c>
      <c r="K124" s="150"/>
      <c r="L124" s="87">
        <f t="shared" si="111"/>
        <v>21777.54</v>
      </c>
      <c r="M124" s="87">
        <f t="shared" si="58"/>
        <v>112502.45999999999</v>
      </c>
      <c r="N124" s="87"/>
      <c r="O124" s="87"/>
      <c r="P124" s="87"/>
      <c r="Q124" s="87"/>
    </row>
    <row r="125" spans="1:17" s="70" customFormat="1" ht="12.75" x14ac:dyDescent="0.2">
      <c r="A125" s="61">
        <v>11</v>
      </c>
      <c r="B125" s="61">
        <v>3</v>
      </c>
      <c r="C125" s="62" t="s">
        <v>224</v>
      </c>
      <c r="D125" s="63">
        <f t="shared" ref="D125:F125" si="112">+D126+D130</f>
        <v>117600</v>
      </c>
      <c r="E125" s="63">
        <f t="shared" si="112"/>
        <v>16680</v>
      </c>
      <c r="F125" s="63">
        <f t="shared" si="112"/>
        <v>134280</v>
      </c>
      <c r="G125" s="63">
        <f t="shared" ref="G125:J125" si="113">+G126+G130</f>
        <v>0</v>
      </c>
      <c r="H125" s="63">
        <f t="shared" si="113"/>
        <v>134280</v>
      </c>
      <c r="I125" s="63">
        <f t="shared" si="113"/>
        <v>0</v>
      </c>
      <c r="J125" s="63">
        <f t="shared" si="113"/>
        <v>134280</v>
      </c>
      <c r="K125" s="150"/>
      <c r="L125" s="63">
        <f t="shared" ref="L125" si="114">+L126+L130</f>
        <v>21777.54</v>
      </c>
      <c r="M125" s="63">
        <f t="shared" si="58"/>
        <v>112502.45999999999</v>
      </c>
      <c r="N125" s="63"/>
      <c r="O125" s="63"/>
      <c r="P125" s="63"/>
      <c r="Q125" s="63"/>
    </row>
    <row r="126" spans="1:17" s="53" customFormat="1" ht="12.75" x14ac:dyDescent="0.2">
      <c r="A126" s="64">
        <v>11</v>
      </c>
      <c r="B126" s="64">
        <v>31</v>
      </c>
      <c r="C126" s="65" t="s">
        <v>225</v>
      </c>
      <c r="D126" s="66">
        <f t="shared" ref="D126:F126" si="115">SUM(D127:D129)</f>
        <v>111600</v>
      </c>
      <c r="E126" s="66">
        <f t="shared" si="115"/>
        <v>15680</v>
      </c>
      <c r="F126" s="66">
        <f t="shared" si="115"/>
        <v>127280</v>
      </c>
      <c r="G126" s="66">
        <f t="shared" ref="G126:J126" si="116">SUM(G127:G129)</f>
        <v>0</v>
      </c>
      <c r="H126" s="66">
        <f t="shared" si="116"/>
        <v>127280</v>
      </c>
      <c r="I126" s="66">
        <f t="shared" si="116"/>
        <v>0</v>
      </c>
      <c r="J126" s="66">
        <f t="shared" si="116"/>
        <v>127280</v>
      </c>
      <c r="K126" s="150"/>
      <c r="L126" s="66">
        <f t="shared" ref="L126" si="117">SUM(L127:L129)</f>
        <v>21220.14</v>
      </c>
      <c r="M126" s="66">
        <f t="shared" si="58"/>
        <v>106059.86</v>
      </c>
      <c r="N126" s="66"/>
      <c r="O126" s="66"/>
      <c r="P126" s="66"/>
      <c r="Q126" s="66"/>
    </row>
    <row r="127" spans="1:17" s="70" customFormat="1" ht="12.75" x14ac:dyDescent="0.2">
      <c r="A127" s="67">
        <v>11</v>
      </c>
      <c r="B127" s="67">
        <v>311</v>
      </c>
      <c r="C127" s="68" t="s">
        <v>226</v>
      </c>
      <c r="D127" s="69">
        <f>SUM(KONSOLIDIRANI!D209)</f>
        <v>85000</v>
      </c>
      <c r="E127" s="69">
        <f>SUM(KONSOLIDIRANI!E209)</f>
        <v>10000</v>
      </c>
      <c r="F127" s="69">
        <f>SUM(KONSOLIDIRANI!F209)</f>
        <v>95000</v>
      </c>
      <c r="G127" s="69">
        <f>SUM(KONSOLIDIRANI!G209)</f>
        <v>0</v>
      </c>
      <c r="H127" s="69">
        <f>SUM(KONSOLIDIRANI!H209)</f>
        <v>95000</v>
      </c>
      <c r="I127" s="69">
        <f>SUM(KONSOLIDIRANI!I209)</f>
        <v>0</v>
      </c>
      <c r="J127" s="69">
        <f>SUM(KONSOLIDIRANI!J209)</f>
        <v>95000</v>
      </c>
      <c r="K127" s="77"/>
      <c r="L127" s="69">
        <f>SUM(KONSOLIDIRANI!L209)</f>
        <v>17320.79</v>
      </c>
      <c r="M127" s="69">
        <f t="shared" si="58"/>
        <v>77679.209999999992</v>
      </c>
      <c r="N127" s="69"/>
      <c r="O127" s="69"/>
      <c r="P127" s="69"/>
      <c r="Q127" s="69"/>
    </row>
    <row r="128" spans="1:17" s="70" customFormat="1" ht="12.75" x14ac:dyDescent="0.2">
      <c r="A128" s="67">
        <v>11</v>
      </c>
      <c r="B128" s="67">
        <v>312</v>
      </c>
      <c r="C128" s="68" t="s">
        <v>227</v>
      </c>
      <c r="D128" s="69">
        <f>SUM(KONSOLIDIRANI!D210)</f>
        <v>12000</v>
      </c>
      <c r="E128" s="69">
        <f>SUM(KONSOLIDIRANI!E210)</f>
        <v>0</v>
      </c>
      <c r="F128" s="69">
        <f>SUM(KONSOLIDIRANI!F210)</f>
        <v>12000</v>
      </c>
      <c r="G128" s="69">
        <f>SUM(KONSOLIDIRANI!G210)</f>
        <v>0</v>
      </c>
      <c r="H128" s="69">
        <f>SUM(KONSOLIDIRANI!H210)</f>
        <v>12000</v>
      </c>
      <c r="I128" s="69">
        <f>SUM(KONSOLIDIRANI!I210)</f>
        <v>0</v>
      </c>
      <c r="J128" s="69">
        <f>SUM(KONSOLIDIRANI!J210)</f>
        <v>12000</v>
      </c>
      <c r="K128" s="77"/>
      <c r="L128" s="69">
        <f>SUM(KONSOLIDIRANI!L210:L211)</f>
        <v>1041.44</v>
      </c>
      <c r="M128" s="69">
        <f t="shared" si="58"/>
        <v>10958.56</v>
      </c>
      <c r="N128" s="69"/>
      <c r="O128" s="69"/>
      <c r="P128" s="69"/>
      <c r="Q128" s="69"/>
    </row>
    <row r="129" spans="1:17" s="70" customFormat="1" ht="12.75" x14ac:dyDescent="0.2">
      <c r="A129" s="67">
        <v>11</v>
      </c>
      <c r="B129" s="67">
        <v>313</v>
      </c>
      <c r="C129" s="68" t="s">
        <v>228</v>
      </c>
      <c r="D129" s="69">
        <f>SUM(KONSOLIDIRANI!D212)</f>
        <v>14600</v>
      </c>
      <c r="E129" s="69">
        <f>SUM(KONSOLIDIRANI!E212)</f>
        <v>5680</v>
      </c>
      <c r="F129" s="69">
        <f>SUM(KONSOLIDIRANI!F212)</f>
        <v>20280</v>
      </c>
      <c r="G129" s="69">
        <f>SUM(KONSOLIDIRANI!G212)</f>
        <v>0</v>
      </c>
      <c r="H129" s="69">
        <f>SUM(KONSOLIDIRANI!H212)</f>
        <v>20280</v>
      </c>
      <c r="I129" s="69">
        <f>SUM(KONSOLIDIRANI!I212)</f>
        <v>0</v>
      </c>
      <c r="J129" s="69">
        <f>SUM(KONSOLIDIRANI!J212)</f>
        <v>20280</v>
      </c>
      <c r="K129" s="77"/>
      <c r="L129" s="69">
        <f>SUM(KONSOLIDIRANI!L212)</f>
        <v>2857.91</v>
      </c>
      <c r="M129" s="69">
        <f t="shared" si="58"/>
        <v>17422.09</v>
      </c>
      <c r="N129" s="69"/>
      <c r="O129" s="69"/>
      <c r="P129" s="69"/>
      <c r="Q129" s="69"/>
    </row>
    <row r="130" spans="1:17" s="70" customFormat="1" ht="12.75" x14ac:dyDescent="0.2">
      <c r="A130" s="64">
        <v>11</v>
      </c>
      <c r="B130" s="64">
        <v>32</v>
      </c>
      <c r="C130" s="65" t="s">
        <v>229</v>
      </c>
      <c r="D130" s="66">
        <f t="shared" ref="D130:L130" si="118">SUM(D131:D131)</f>
        <v>6000</v>
      </c>
      <c r="E130" s="66">
        <f t="shared" si="118"/>
        <v>1000</v>
      </c>
      <c r="F130" s="66">
        <f t="shared" si="118"/>
        <v>7000</v>
      </c>
      <c r="G130" s="66">
        <f t="shared" si="118"/>
        <v>0</v>
      </c>
      <c r="H130" s="66">
        <f t="shared" si="118"/>
        <v>7000</v>
      </c>
      <c r="I130" s="66">
        <f t="shared" si="118"/>
        <v>0</v>
      </c>
      <c r="J130" s="66">
        <f t="shared" si="118"/>
        <v>7000</v>
      </c>
      <c r="K130" s="150"/>
      <c r="L130" s="66">
        <f t="shared" si="118"/>
        <v>557.4</v>
      </c>
      <c r="M130" s="66">
        <f t="shared" si="58"/>
        <v>6442.6</v>
      </c>
      <c r="N130" s="66"/>
      <c r="O130" s="66"/>
      <c r="P130" s="66"/>
      <c r="Q130" s="66"/>
    </row>
    <row r="131" spans="1:17" s="70" customFormat="1" ht="15.75" customHeight="1" x14ac:dyDescent="0.2">
      <c r="A131" s="71">
        <v>11</v>
      </c>
      <c r="B131" s="71">
        <v>321</v>
      </c>
      <c r="C131" s="72" t="s">
        <v>230</v>
      </c>
      <c r="D131" s="73">
        <f>SUM(KONSOLIDIRANI!D213)</f>
        <v>6000</v>
      </c>
      <c r="E131" s="73">
        <f>SUM(KONSOLIDIRANI!E213)</f>
        <v>1000</v>
      </c>
      <c r="F131" s="73">
        <f>SUM(KONSOLIDIRANI!F213)</f>
        <v>7000</v>
      </c>
      <c r="G131" s="73">
        <f>SUM(KONSOLIDIRANI!G213)</f>
        <v>0</v>
      </c>
      <c r="H131" s="73">
        <f>SUM(KONSOLIDIRANI!H213)</f>
        <v>7000</v>
      </c>
      <c r="I131" s="73">
        <f>SUM(KONSOLIDIRANI!I213)</f>
        <v>0</v>
      </c>
      <c r="J131" s="73">
        <f>SUM(KONSOLIDIRANI!J213)</f>
        <v>7000</v>
      </c>
      <c r="K131" s="77"/>
      <c r="L131" s="73">
        <f>SUM(KONSOLIDIRANI!L213)</f>
        <v>557.4</v>
      </c>
      <c r="M131" s="73">
        <f t="shared" si="58"/>
        <v>6442.6</v>
      </c>
      <c r="N131" s="69"/>
      <c r="O131" s="69"/>
      <c r="P131" s="69"/>
      <c r="Q131" s="69"/>
    </row>
    <row r="132" spans="1:17" s="70" customFormat="1" ht="12.75" x14ac:dyDescent="0.2">
      <c r="A132" s="165">
        <v>44</v>
      </c>
      <c r="B132" s="165">
        <v>44</v>
      </c>
      <c r="C132" s="166" t="s">
        <v>245</v>
      </c>
      <c r="D132" s="167">
        <f t="shared" ref="D132:L132" si="119">+D133</f>
        <v>67400</v>
      </c>
      <c r="E132" s="167">
        <f t="shared" si="119"/>
        <v>-15682</v>
      </c>
      <c r="F132" s="167">
        <f t="shared" si="119"/>
        <v>51718</v>
      </c>
      <c r="G132" s="167">
        <f t="shared" si="119"/>
        <v>0</v>
      </c>
      <c r="H132" s="167">
        <f t="shared" si="119"/>
        <v>51718</v>
      </c>
      <c r="I132" s="167">
        <f t="shared" si="119"/>
        <v>0</v>
      </c>
      <c r="J132" s="167">
        <f t="shared" si="119"/>
        <v>51718</v>
      </c>
      <c r="K132" s="169"/>
      <c r="L132" s="167">
        <f t="shared" si="119"/>
        <v>33486.61</v>
      </c>
      <c r="M132" s="167">
        <f t="shared" si="58"/>
        <v>18231.39</v>
      </c>
      <c r="N132" s="87"/>
      <c r="O132" s="87"/>
      <c r="P132" s="87"/>
      <c r="Q132" s="87"/>
    </row>
    <row r="133" spans="1:17" s="70" customFormat="1" ht="12.75" x14ac:dyDescent="0.2">
      <c r="A133" s="61">
        <v>44</v>
      </c>
      <c r="B133" s="61">
        <v>3</v>
      </c>
      <c r="C133" s="62" t="s">
        <v>224</v>
      </c>
      <c r="D133" s="63">
        <f t="shared" ref="D133:F133" si="120">+D134+D138</f>
        <v>67400</v>
      </c>
      <c r="E133" s="63">
        <f t="shared" si="120"/>
        <v>-15682</v>
      </c>
      <c r="F133" s="63">
        <f t="shared" si="120"/>
        <v>51718</v>
      </c>
      <c r="G133" s="63">
        <f t="shared" ref="G133:J133" si="121">+G134+G138</f>
        <v>0</v>
      </c>
      <c r="H133" s="63">
        <f t="shared" si="121"/>
        <v>51718</v>
      </c>
      <c r="I133" s="63">
        <f t="shared" si="121"/>
        <v>0</v>
      </c>
      <c r="J133" s="63">
        <f t="shared" si="121"/>
        <v>51718</v>
      </c>
      <c r="K133" s="150"/>
      <c r="L133" s="63">
        <f t="shared" ref="L133" si="122">+L134+L138</f>
        <v>33486.61</v>
      </c>
      <c r="M133" s="63">
        <f t="shared" si="58"/>
        <v>18231.39</v>
      </c>
      <c r="N133" s="63"/>
      <c r="O133" s="63"/>
      <c r="P133" s="63"/>
      <c r="Q133" s="63"/>
    </row>
    <row r="134" spans="1:17" s="53" customFormat="1" ht="12.75" x14ac:dyDescent="0.2">
      <c r="A134" s="64">
        <v>44</v>
      </c>
      <c r="B134" s="64">
        <v>31</v>
      </c>
      <c r="C134" s="65" t="s">
        <v>225</v>
      </c>
      <c r="D134" s="66">
        <f t="shared" ref="D134:F134" si="123">SUM(D135:D137)</f>
        <v>67400</v>
      </c>
      <c r="E134" s="66">
        <f t="shared" si="123"/>
        <v>-15682</v>
      </c>
      <c r="F134" s="66">
        <f t="shared" si="123"/>
        <v>51718</v>
      </c>
      <c r="G134" s="66">
        <f t="shared" ref="G134:J134" si="124">SUM(G135:G137)</f>
        <v>0</v>
      </c>
      <c r="H134" s="66">
        <f t="shared" si="124"/>
        <v>51718</v>
      </c>
      <c r="I134" s="66">
        <f t="shared" si="124"/>
        <v>0</v>
      </c>
      <c r="J134" s="66">
        <f t="shared" si="124"/>
        <v>51718</v>
      </c>
      <c r="K134" s="150"/>
      <c r="L134" s="66">
        <f t="shared" ref="L134" si="125">SUM(L135:L137)</f>
        <v>32491.24</v>
      </c>
      <c r="M134" s="66">
        <f t="shared" si="58"/>
        <v>19226.759999999998</v>
      </c>
      <c r="N134" s="66"/>
      <c r="O134" s="66"/>
      <c r="P134" s="66"/>
      <c r="Q134" s="66"/>
    </row>
    <row r="135" spans="1:17" s="70" customFormat="1" ht="12.75" x14ac:dyDescent="0.2">
      <c r="A135" s="67">
        <v>44</v>
      </c>
      <c r="B135" s="67">
        <v>311</v>
      </c>
      <c r="C135" s="68" t="s">
        <v>226</v>
      </c>
      <c r="D135" s="69">
        <f>SUM(KONSOLIDIRANI!D215)</f>
        <v>50000</v>
      </c>
      <c r="E135" s="69">
        <f>SUM(KONSOLIDIRANI!E215)</f>
        <v>-10000</v>
      </c>
      <c r="F135" s="69">
        <f>SUM(KONSOLIDIRANI!F215)</f>
        <v>40000</v>
      </c>
      <c r="G135" s="69">
        <f>SUM(KONSOLIDIRANI!G215)</f>
        <v>0</v>
      </c>
      <c r="H135" s="69">
        <f>SUM(KONSOLIDIRANI!H215)</f>
        <v>40000</v>
      </c>
      <c r="I135" s="69">
        <f>SUM(KONSOLIDIRANI!I215)</f>
        <v>0</v>
      </c>
      <c r="J135" s="69">
        <f>SUM(KONSOLIDIRANI!J215)</f>
        <v>40000</v>
      </c>
      <c r="K135" s="77"/>
      <c r="L135" s="69">
        <f>SUM(KONSOLIDIRANI!L215)</f>
        <v>27031.11</v>
      </c>
      <c r="M135" s="69">
        <f t="shared" si="58"/>
        <v>12968.89</v>
      </c>
      <c r="N135" s="69"/>
      <c r="O135" s="69"/>
      <c r="P135" s="69"/>
      <c r="Q135" s="69"/>
    </row>
    <row r="136" spans="1:17" s="70" customFormat="1" ht="12.75" x14ac:dyDescent="0.2">
      <c r="A136" s="67">
        <v>44</v>
      </c>
      <c r="B136" s="67">
        <v>312</v>
      </c>
      <c r="C136" s="68" t="s">
        <v>227</v>
      </c>
      <c r="D136" s="69">
        <f>SUM(KONSOLIDIRANI!D216:D218)</f>
        <v>0</v>
      </c>
      <c r="E136" s="69">
        <f>SUM(KONSOLIDIRANI!E216:E218)</f>
        <v>0</v>
      </c>
      <c r="F136" s="69">
        <f>SUM(KONSOLIDIRANI!F216:F218)</f>
        <v>0</v>
      </c>
      <c r="G136" s="69">
        <f>SUM(KONSOLIDIRANI!G216:G218)</f>
        <v>0</v>
      </c>
      <c r="H136" s="69">
        <f>SUM(KONSOLIDIRANI!H216:H218)</f>
        <v>0</v>
      </c>
      <c r="I136" s="69">
        <f>SUM(KONSOLIDIRANI!I216:I218)</f>
        <v>0</v>
      </c>
      <c r="J136" s="69">
        <f>SUM(KONSOLIDIRANI!J216:J218)</f>
        <v>0</v>
      </c>
      <c r="K136" s="77"/>
      <c r="L136" s="69">
        <f>SUM(KONSOLIDIRANI!L216:L218)</f>
        <v>1000</v>
      </c>
      <c r="M136" s="69">
        <f t="shared" ref="M136:M169" si="126">+F136-L136</f>
        <v>-1000</v>
      </c>
      <c r="N136" s="69"/>
      <c r="O136" s="69"/>
      <c r="P136" s="69"/>
      <c r="Q136" s="69"/>
    </row>
    <row r="137" spans="1:17" s="70" customFormat="1" ht="12.75" x14ac:dyDescent="0.2">
      <c r="A137" s="67">
        <v>44</v>
      </c>
      <c r="B137" s="67">
        <v>313</v>
      </c>
      <c r="C137" s="68" t="s">
        <v>228</v>
      </c>
      <c r="D137" s="69">
        <f>SUM(KONSOLIDIRANI!D219:D220)</f>
        <v>17400</v>
      </c>
      <c r="E137" s="69">
        <f>SUM(KONSOLIDIRANI!E219:E220)</f>
        <v>-5682</v>
      </c>
      <c r="F137" s="69">
        <f>SUM(KONSOLIDIRANI!F219:F220)</f>
        <v>11718</v>
      </c>
      <c r="G137" s="69">
        <f>SUM(KONSOLIDIRANI!G219:G220)</f>
        <v>0</v>
      </c>
      <c r="H137" s="69">
        <f>SUM(KONSOLIDIRANI!H219:H220)</f>
        <v>11718</v>
      </c>
      <c r="I137" s="69">
        <f>SUM(KONSOLIDIRANI!I219:I220)</f>
        <v>0</v>
      </c>
      <c r="J137" s="69">
        <f>SUM(KONSOLIDIRANI!J219:J220)</f>
        <v>11718</v>
      </c>
      <c r="K137" s="77"/>
      <c r="L137" s="69">
        <f>SUM(KONSOLIDIRANI!L219:L220)</f>
        <v>4460.13</v>
      </c>
      <c r="M137" s="69">
        <f t="shared" si="126"/>
        <v>7257.87</v>
      </c>
      <c r="N137" s="69"/>
      <c r="O137" s="69"/>
      <c r="P137" s="69"/>
      <c r="Q137" s="69"/>
    </row>
    <row r="138" spans="1:17" s="70" customFormat="1" ht="12.75" x14ac:dyDescent="0.2">
      <c r="A138" s="64">
        <v>44</v>
      </c>
      <c r="B138" s="64">
        <v>32</v>
      </c>
      <c r="C138" s="65" t="s">
        <v>229</v>
      </c>
      <c r="D138" s="66">
        <f t="shared" ref="D138:L138" si="127">SUM(D139:D139)</f>
        <v>0</v>
      </c>
      <c r="E138" s="66">
        <f t="shared" si="127"/>
        <v>0</v>
      </c>
      <c r="F138" s="66">
        <f t="shared" si="127"/>
        <v>0</v>
      </c>
      <c r="G138" s="66">
        <f t="shared" si="127"/>
        <v>0</v>
      </c>
      <c r="H138" s="66">
        <f t="shared" si="127"/>
        <v>0</v>
      </c>
      <c r="I138" s="66">
        <f t="shared" si="127"/>
        <v>0</v>
      </c>
      <c r="J138" s="66">
        <f t="shared" si="127"/>
        <v>0</v>
      </c>
      <c r="K138" s="150"/>
      <c r="L138" s="66">
        <f t="shared" si="127"/>
        <v>995.37</v>
      </c>
      <c r="M138" s="66">
        <f t="shared" si="126"/>
        <v>-995.37</v>
      </c>
      <c r="N138" s="66"/>
      <c r="O138" s="66"/>
      <c r="P138" s="66"/>
      <c r="Q138" s="66"/>
    </row>
    <row r="139" spans="1:17" s="70" customFormat="1" ht="15.75" customHeight="1" x14ac:dyDescent="0.2">
      <c r="A139" s="71">
        <v>44</v>
      </c>
      <c r="B139" s="71">
        <v>321</v>
      </c>
      <c r="C139" s="72" t="s">
        <v>230</v>
      </c>
      <c r="D139" s="73">
        <f>SUM(KONSOLIDIRANI!D221:D222)</f>
        <v>0</v>
      </c>
      <c r="E139" s="73">
        <f>SUM(KONSOLIDIRANI!E221:E222)</f>
        <v>0</v>
      </c>
      <c r="F139" s="73">
        <f>SUM(KONSOLIDIRANI!F221:F222)</f>
        <v>0</v>
      </c>
      <c r="G139" s="69">
        <f>SUM(KONSOLIDIRANI!G221:G222)</f>
        <v>0</v>
      </c>
      <c r="H139" s="69">
        <f>SUM(KONSOLIDIRANI!H221:H222)</f>
        <v>0</v>
      </c>
      <c r="I139" s="69">
        <f>SUM(KONSOLIDIRANI!I221:I222)</f>
        <v>0</v>
      </c>
      <c r="J139" s="69">
        <f>SUM(KONSOLIDIRANI!J221:J222)</f>
        <v>0</v>
      </c>
      <c r="K139" s="164"/>
      <c r="L139" s="73">
        <f>SUM(KONSOLIDIRANI!L221:L222)</f>
        <v>995.37</v>
      </c>
      <c r="M139" s="73">
        <f t="shared" si="126"/>
        <v>-995.37</v>
      </c>
      <c r="N139" s="69"/>
      <c r="O139" s="69"/>
      <c r="P139" s="69"/>
      <c r="Q139" s="69"/>
    </row>
    <row r="140" spans="1:17" s="70" customFormat="1" ht="15.75" customHeight="1" x14ac:dyDescent="0.2">
      <c r="A140" s="165">
        <v>22</v>
      </c>
      <c r="B140" s="165"/>
      <c r="C140" s="166" t="s">
        <v>269</v>
      </c>
      <c r="D140" s="167">
        <f t="shared" ref="D140:L142" si="128">+D141</f>
        <v>0</v>
      </c>
      <c r="E140" s="167">
        <f t="shared" si="128"/>
        <v>0</v>
      </c>
      <c r="F140" s="167">
        <f t="shared" si="128"/>
        <v>0</v>
      </c>
      <c r="G140" s="87">
        <f t="shared" si="128"/>
        <v>0</v>
      </c>
      <c r="H140" s="87">
        <f t="shared" si="128"/>
        <v>0</v>
      </c>
      <c r="I140" s="87">
        <f t="shared" si="128"/>
        <v>0</v>
      </c>
      <c r="J140" s="87">
        <f t="shared" si="128"/>
        <v>0</v>
      </c>
      <c r="K140" s="163"/>
      <c r="L140" s="167">
        <f t="shared" si="128"/>
        <v>0</v>
      </c>
      <c r="M140" s="167">
        <f t="shared" si="126"/>
        <v>0</v>
      </c>
      <c r="N140" s="77"/>
      <c r="O140" s="77"/>
      <c r="P140" s="77"/>
      <c r="Q140" s="77"/>
    </row>
    <row r="141" spans="1:17" s="70" customFormat="1" ht="15.75" customHeight="1" x14ac:dyDescent="0.2">
      <c r="A141" s="61">
        <v>22</v>
      </c>
      <c r="B141" s="61">
        <v>3</v>
      </c>
      <c r="C141" s="62" t="s">
        <v>224</v>
      </c>
      <c r="D141" s="63">
        <f t="shared" si="128"/>
        <v>0</v>
      </c>
      <c r="E141" s="63">
        <f t="shared" si="128"/>
        <v>0</v>
      </c>
      <c r="F141" s="63">
        <f t="shared" si="128"/>
        <v>0</v>
      </c>
      <c r="G141" s="63">
        <f t="shared" si="128"/>
        <v>0</v>
      </c>
      <c r="H141" s="63">
        <f t="shared" si="128"/>
        <v>0</v>
      </c>
      <c r="I141" s="63">
        <f t="shared" si="128"/>
        <v>0</v>
      </c>
      <c r="J141" s="63">
        <f t="shared" si="128"/>
        <v>0</v>
      </c>
      <c r="K141" s="163"/>
      <c r="L141" s="168">
        <f t="shared" si="128"/>
        <v>0</v>
      </c>
      <c r="M141" s="168">
        <f t="shared" si="126"/>
        <v>0</v>
      </c>
      <c r="N141" s="77"/>
      <c r="O141" s="77"/>
      <c r="P141" s="77"/>
      <c r="Q141" s="77"/>
    </row>
    <row r="142" spans="1:17" s="70" customFormat="1" ht="15.75" customHeight="1" x14ac:dyDescent="0.2">
      <c r="A142" s="64">
        <v>22</v>
      </c>
      <c r="B142" s="64">
        <v>31</v>
      </c>
      <c r="C142" s="65" t="s">
        <v>225</v>
      </c>
      <c r="D142" s="66">
        <f t="shared" si="128"/>
        <v>0</v>
      </c>
      <c r="E142" s="66">
        <f t="shared" si="128"/>
        <v>0</v>
      </c>
      <c r="F142" s="66">
        <f t="shared" si="128"/>
        <v>0</v>
      </c>
      <c r="G142" s="66">
        <f t="shared" si="128"/>
        <v>0</v>
      </c>
      <c r="H142" s="66">
        <f t="shared" si="128"/>
        <v>0</v>
      </c>
      <c r="I142" s="66">
        <f t="shared" si="128"/>
        <v>0</v>
      </c>
      <c r="J142" s="66">
        <f t="shared" si="128"/>
        <v>0</v>
      </c>
      <c r="K142" s="163"/>
      <c r="L142" s="69">
        <f t="shared" si="128"/>
        <v>0</v>
      </c>
      <c r="M142" s="69">
        <f t="shared" si="126"/>
        <v>0</v>
      </c>
      <c r="N142" s="77"/>
      <c r="O142" s="77"/>
      <c r="P142" s="77"/>
      <c r="Q142" s="77"/>
    </row>
    <row r="143" spans="1:17" s="70" customFormat="1" ht="15.75" customHeight="1" x14ac:dyDescent="0.2">
      <c r="A143" s="67">
        <v>22</v>
      </c>
      <c r="B143" s="67">
        <v>311</v>
      </c>
      <c r="C143" s="68" t="s">
        <v>226</v>
      </c>
      <c r="D143" s="69">
        <f>+KONSOLIDIRANI!D224</f>
        <v>0</v>
      </c>
      <c r="E143" s="69">
        <f>+KONSOLIDIRANI!E224</f>
        <v>0</v>
      </c>
      <c r="F143" s="69">
        <f>+KONSOLIDIRANI!F224</f>
        <v>0</v>
      </c>
      <c r="G143" s="69">
        <f>+KONSOLIDIRANI!G224</f>
        <v>0</v>
      </c>
      <c r="H143" s="69">
        <f>+KONSOLIDIRANI!H224</f>
        <v>0</v>
      </c>
      <c r="I143" s="69">
        <f>+KONSOLIDIRANI!I224</f>
        <v>0</v>
      </c>
      <c r="J143" s="69">
        <f>+KONSOLIDIRANI!J224</f>
        <v>0</v>
      </c>
      <c r="K143" s="164"/>
      <c r="L143" s="162">
        <f>+KONSOLIDIRANI!L224</f>
        <v>0</v>
      </c>
      <c r="M143" s="162">
        <f t="shared" si="126"/>
        <v>0</v>
      </c>
      <c r="N143" s="77"/>
      <c r="O143" s="77"/>
      <c r="P143" s="77"/>
      <c r="Q143" s="77"/>
    </row>
    <row r="144" spans="1:17" s="70" customFormat="1" ht="12.75" x14ac:dyDescent="0.2">
      <c r="A144" s="58">
        <v>805539</v>
      </c>
      <c r="B144" s="58">
        <v>805539</v>
      </c>
      <c r="C144" s="59" t="s">
        <v>128</v>
      </c>
      <c r="D144" s="60">
        <f t="shared" ref="D144:L145" si="129">+D145</f>
        <v>45500</v>
      </c>
      <c r="E144" s="60">
        <f t="shared" si="129"/>
        <v>0</v>
      </c>
      <c r="F144" s="60">
        <f t="shared" si="129"/>
        <v>45500</v>
      </c>
      <c r="G144" s="60">
        <f t="shared" si="129"/>
        <v>0</v>
      </c>
      <c r="H144" s="60">
        <f t="shared" si="129"/>
        <v>45500</v>
      </c>
      <c r="I144" s="60">
        <f t="shared" si="129"/>
        <v>0</v>
      </c>
      <c r="J144" s="60">
        <f t="shared" si="129"/>
        <v>45500</v>
      </c>
      <c r="K144" s="150"/>
      <c r="L144" s="60">
        <f t="shared" si="129"/>
        <v>0</v>
      </c>
      <c r="M144" s="60">
        <f t="shared" si="126"/>
        <v>45500</v>
      </c>
      <c r="N144" s="60"/>
      <c r="O144" s="60"/>
      <c r="P144" s="60"/>
      <c r="Q144" s="60"/>
    </row>
    <row r="145" spans="1:17" s="70" customFormat="1" ht="12.75" x14ac:dyDescent="0.2">
      <c r="A145" s="61">
        <v>55</v>
      </c>
      <c r="B145" s="61">
        <v>4</v>
      </c>
      <c r="C145" s="62" t="s">
        <v>237</v>
      </c>
      <c r="D145" s="63">
        <f t="shared" si="129"/>
        <v>45500</v>
      </c>
      <c r="E145" s="63">
        <f t="shared" si="129"/>
        <v>0</v>
      </c>
      <c r="F145" s="63">
        <f t="shared" si="129"/>
        <v>45500</v>
      </c>
      <c r="G145" s="63">
        <f t="shared" si="129"/>
        <v>0</v>
      </c>
      <c r="H145" s="63">
        <f t="shared" si="129"/>
        <v>45500</v>
      </c>
      <c r="I145" s="63">
        <f t="shared" si="129"/>
        <v>0</v>
      </c>
      <c r="J145" s="63">
        <f t="shared" si="129"/>
        <v>45500</v>
      </c>
      <c r="K145" s="150"/>
      <c r="L145" s="63">
        <f t="shared" si="129"/>
        <v>0</v>
      </c>
      <c r="M145" s="63">
        <f t="shared" si="126"/>
        <v>45500</v>
      </c>
      <c r="N145" s="63"/>
      <c r="O145" s="63"/>
      <c r="P145" s="63"/>
      <c r="Q145" s="63"/>
    </row>
    <row r="146" spans="1:17" s="70" customFormat="1" ht="25.5" x14ac:dyDescent="0.2">
      <c r="A146" s="64">
        <v>55</v>
      </c>
      <c r="B146" s="64">
        <v>42</v>
      </c>
      <c r="C146" s="65" t="s">
        <v>238</v>
      </c>
      <c r="D146" s="66">
        <f t="shared" ref="D146:L146" si="130">SUM(D147)</f>
        <v>45500</v>
      </c>
      <c r="E146" s="66">
        <f t="shared" si="130"/>
        <v>0</v>
      </c>
      <c r="F146" s="66">
        <f t="shared" si="130"/>
        <v>45500</v>
      </c>
      <c r="G146" s="66">
        <f t="shared" si="130"/>
        <v>0</v>
      </c>
      <c r="H146" s="66">
        <f t="shared" si="130"/>
        <v>45500</v>
      </c>
      <c r="I146" s="66">
        <f t="shared" si="130"/>
        <v>0</v>
      </c>
      <c r="J146" s="66">
        <f t="shared" si="130"/>
        <v>45500</v>
      </c>
      <c r="K146" s="150"/>
      <c r="L146" s="66">
        <f t="shared" si="130"/>
        <v>0</v>
      </c>
      <c r="M146" s="66">
        <f t="shared" si="126"/>
        <v>45500</v>
      </c>
      <c r="N146" s="66"/>
      <c r="O146" s="66"/>
      <c r="P146" s="66"/>
      <c r="Q146" s="66"/>
    </row>
    <row r="147" spans="1:17" s="70" customFormat="1" ht="12.75" x14ac:dyDescent="0.2">
      <c r="A147" s="71">
        <v>55</v>
      </c>
      <c r="B147" s="71">
        <v>424</v>
      </c>
      <c r="C147" s="72" t="s">
        <v>117</v>
      </c>
      <c r="D147" s="73">
        <f>SUM(KONSOLIDIRANI!D226)</f>
        <v>45500</v>
      </c>
      <c r="E147" s="73">
        <f>SUM(KONSOLIDIRANI!E226)</f>
        <v>0</v>
      </c>
      <c r="F147" s="73">
        <f>SUM(KONSOLIDIRANI!F226)</f>
        <v>45500</v>
      </c>
      <c r="G147" s="73">
        <f>SUM(KONSOLIDIRANI!G226)</f>
        <v>0</v>
      </c>
      <c r="H147" s="73">
        <f>SUM(KONSOLIDIRANI!H226)</f>
        <v>45500</v>
      </c>
      <c r="I147" s="73">
        <f>SUM(KONSOLIDIRANI!I226)</f>
        <v>0</v>
      </c>
      <c r="J147" s="73">
        <f>SUM(KONSOLIDIRANI!J226)</f>
        <v>45500</v>
      </c>
      <c r="K147" s="77"/>
      <c r="L147" s="73">
        <f>SUM(KONSOLIDIRANI!L226)</f>
        <v>0</v>
      </c>
      <c r="M147" s="73">
        <f t="shared" si="126"/>
        <v>45500</v>
      </c>
      <c r="N147" s="73"/>
      <c r="O147" s="73"/>
      <c r="P147" s="73"/>
      <c r="Q147" s="73"/>
    </row>
    <row r="148" spans="1:17" s="70" customFormat="1" ht="12.75" x14ac:dyDescent="0.2">
      <c r="A148" s="58"/>
      <c r="B148" s="58" t="s">
        <v>265</v>
      </c>
      <c r="C148" s="59" t="s">
        <v>266</v>
      </c>
      <c r="D148" s="60">
        <f t="shared" ref="D148:L149" si="131">+D149</f>
        <v>113000</v>
      </c>
      <c r="E148" s="60">
        <f t="shared" si="131"/>
        <v>26650</v>
      </c>
      <c r="F148" s="60">
        <f t="shared" si="131"/>
        <v>139650</v>
      </c>
      <c r="G148" s="60">
        <f t="shared" si="131"/>
        <v>0</v>
      </c>
      <c r="H148" s="60">
        <f t="shared" si="131"/>
        <v>139650</v>
      </c>
      <c r="I148" s="60">
        <f t="shared" si="131"/>
        <v>0</v>
      </c>
      <c r="J148" s="60">
        <f t="shared" si="131"/>
        <v>139650</v>
      </c>
      <c r="K148" s="150"/>
      <c r="L148" s="60">
        <f t="shared" si="131"/>
        <v>43213.55</v>
      </c>
      <c r="M148" s="60">
        <f t="shared" si="126"/>
        <v>96436.45</v>
      </c>
      <c r="N148" s="60"/>
      <c r="O148" s="60"/>
      <c r="P148" s="60"/>
      <c r="Q148" s="60"/>
    </row>
    <row r="149" spans="1:17" s="70" customFormat="1" ht="12.75" x14ac:dyDescent="0.2">
      <c r="A149" s="61">
        <v>55</v>
      </c>
      <c r="B149" s="61">
        <v>3</v>
      </c>
      <c r="C149" s="62" t="s">
        <v>224</v>
      </c>
      <c r="D149" s="63">
        <f t="shared" si="131"/>
        <v>113000</v>
      </c>
      <c r="E149" s="63">
        <f t="shared" si="131"/>
        <v>26650</v>
      </c>
      <c r="F149" s="63">
        <f t="shared" si="131"/>
        <v>139650</v>
      </c>
      <c r="G149" s="63">
        <f t="shared" si="131"/>
        <v>0</v>
      </c>
      <c r="H149" s="63">
        <f t="shared" si="131"/>
        <v>139650</v>
      </c>
      <c r="I149" s="63">
        <f t="shared" si="131"/>
        <v>0</v>
      </c>
      <c r="J149" s="63">
        <f t="shared" si="131"/>
        <v>139650</v>
      </c>
      <c r="K149" s="150"/>
      <c r="L149" s="63">
        <f t="shared" si="131"/>
        <v>43213.55</v>
      </c>
      <c r="M149" s="63">
        <f t="shared" si="126"/>
        <v>96436.45</v>
      </c>
      <c r="N149" s="63"/>
      <c r="O149" s="63"/>
      <c r="P149" s="63"/>
      <c r="Q149" s="63"/>
    </row>
    <row r="150" spans="1:17" s="70" customFormat="1" ht="12.75" x14ac:dyDescent="0.2">
      <c r="A150" s="64">
        <v>55</v>
      </c>
      <c r="B150" s="64">
        <v>32</v>
      </c>
      <c r="C150" s="65" t="s">
        <v>229</v>
      </c>
      <c r="D150" s="66">
        <f>+D151+D152</f>
        <v>113000</v>
      </c>
      <c r="E150" s="66">
        <f t="shared" ref="E150:F150" si="132">+E151+E152</f>
        <v>26650</v>
      </c>
      <c r="F150" s="66">
        <f t="shared" si="132"/>
        <v>139650</v>
      </c>
      <c r="G150" s="66">
        <f t="shared" ref="G150:J150" si="133">SUM(G151)</f>
        <v>0</v>
      </c>
      <c r="H150" s="66">
        <f t="shared" si="133"/>
        <v>139650</v>
      </c>
      <c r="I150" s="66">
        <f t="shared" si="133"/>
        <v>0</v>
      </c>
      <c r="J150" s="66">
        <f t="shared" si="133"/>
        <v>139650</v>
      </c>
      <c r="K150" s="150"/>
      <c r="L150" s="66">
        <f>+L151+L152</f>
        <v>43213.55</v>
      </c>
      <c r="M150" s="66">
        <f t="shared" ref="M150" si="134">+M151+M152</f>
        <v>96436.45</v>
      </c>
      <c r="N150" s="66">
        <f t="shared" ref="N150" si="135">+N151+N152</f>
        <v>0</v>
      </c>
      <c r="O150" s="66"/>
      <c r="P150" s="66"/>
      <c r="Q150" s="66"/>
    </row>
    <row r="151" spans="1:17" s="70" customFormat="1" ht="12.75" x14ac:dyDescent="0.2">
      <c r="A151" s="71">
        <v>55</v>
      </c>
      <c r="B151" s="71">
        <v>322</v>
      </c>
      <c r="C151" s="72" t="s">
        <v>231</v>
      </c>
      <c r="D151" s="73">
        <f>+KONSOLIDIRANI!D229</f>
        <v>0</v>
      </c>
      <c r="E151" s="73">
        <f>+KONSOLIDIRANI!E229</f>
        <v>139650</v>
      </c>
      <c r="F151" s="73">
        <f>+KONSOLIDIRANI!F229</f>
        <v>139650</v>
      </c>
      <c r="G151" s="73">
        <f>+KONSOLIDIRANI!G229</f>
        <v>0</v>
      </c>
      <c r="H151" s="73">
        <f>+KONSOLIDIRANI!H229</f>
        <v>139650</v>
      </c>
      <c r="I151" s="73">
        <f>+KONSOLIDIRANI!I229</f>
        <v>0</v>
      </c>
      <c r="J151" s="73">
        <f>+KONSOLIDIRANI!J229</f>
        <v>139650</v>
      </c>
      <c r="K151" s="77"/>
      <c r="L151" s="73">
        <f>+KONSOLIDIRANI!L229</f>
        <v>43213.55</v>
      </c>
      <c r="M151" s="73">
        <f t="shared" si="126"/>
        <v>96436.45</v>
      </c>
      <c r="N151" s="73"/>
      <c r="O151" s="73"/>
      <c r="P151" s="73"/>
      <c r="Q151" s="73"/>
    </row>
    <row r="152" spans="1:17" s="70" customFormat="1" ht="12.75" x14ac:dyDescent="0.2">
      <c r="A152" s="71">
        <v>55</v>
      </c>
      <c r="B152" s="75">
        <v>372</v>
      </c>
      <c r="C152" s="68" t="s">
        <v>235</v>
      </c>
      <c r="D152" s="77">
        <f>+KONSOLIDIRANI!D230</f>
        <v>113000</v>
      </c>
      <c r="E152" s="77">
        <f>+KONSOLIDIRANI!E230</f>
        <v>-113000</v>
      </c>
      <c r="F152" s="77">
        <f>+KONSOLIDIRANI!F230</f>
        <v>0</v>
      </c>
      <c r="G152" s="77"/>
      <c r="H152" s="77"/>
      <c r="I152" s="77"/>
      <c r="J152" s="77"/>
      <c r="K152" s="77"/>
      <c r="L152" s="77">
        <f>+KONSOLIDIRANI!L230</f>
        <v>0</v>
      </c>
      <c r="M152" s="73">
        <f t="shared" si="126"/>
        <v>0</v>
      </c>
      <c r="N152" s="77"/>
      <c r="O152" s="77"/>
      <c r="P152" s="77"/>
      <c r="Q152" s="77"/>
    </row>
    <row r="153" spans="1:17" s="70" customFormat="1" ht="16.5" customHeight="1" x14ac:dyDescent="0.2">
      <c r="A153" s="58">
        <v>805540</v>
      </c>
      <c r="B153" s="58">
        <v>805540</v>
      </c>
      <c r="C153" s="59" t="s">
        <v>107</v>
      </c>
      <c r="D153" s="60">
        <f t="shared" ref="D153:F153" si="136">+D154+D157</f>
        <v>5250</v>
      </c>
      <c r="E153" s="60">
        <f t="shared" si="136"/>
        <v>-710</v>
      </c>
      <c r="F153" s="60">
        <f t="shared" si="136"/>
        <v>4540</v>
      </c>
      <c r="G153" s="60">
        <f t="shared" ref="G153:J153" si="137">+G154+G157</f>
        <v>0</v>
      </c>
      <c r="H153" s="60">
        <f t="shared" si="137"/>
        <v>4540</v>
      </c>
      <c r="I153" s="60">
        <f t="shared" si="137"/>
        <v>0</v>
      </c>
      <c r="J153" s="60">
        <f t="shared" si="137"/>
        <v>4540</v>
      </c>
      <c r="K153" s="150"/>
      <c r="L153" s="60">
        <f t="shared" ref="L153" si="138">+L154+L157</f>
        <v>2335.58</v>
      </c>
      <c r="M153" s="60">
        <f t="shared" si="126"/>
        <v>2204.42</v>
      </c>
      <c r="N153" s="60"/>
      <c r="O153" s="60"/>
      <c r="P153" s="60"/>
      <c r="Q153" s="60"/>
    </row>
    <row r="154" spans="1:17" s="70" customFormat="1" ht="12.75" x14ac:dyDescent="0.2">
      <c r="A154" s="61">
        <v>44</v>
      </c>
      <c r="B154" s="61">
        <v>3</v>
      </c>
      <c r="C154" s="62" t="s">
        <v>224</v>
      </c>
      <c r="D154" s="63">
        <f t="shared" ref="D154:L154" si="139">+D155</f>
        <v>5000</v>
      </c>
      <c r="E154" s="63">
        <f t="shared" si="139"/>
        <v>-710</v>
      </c>
      <c r="F154" s="63">
        <f t="shared" si="139"/>
        <v>4290</v>
      </c>
      <c r="G154" s="63">
        <f t="shared" si="139"/>
        <v>0</v>
      </c>
      <c r="H154" s="63">
        <f t="shared" si="139"/>
        <v>4290</v>
      </c>
      <c r="I154" s="63">
        <f t="shared" si="139"/>
        <v>0</v>
      </c>
      <c r="J154" s="63">
        <f t="shared" si="139"/>
        <v>4290</v>
      </c>
      <c r="K154" s="150"/>
      <c r="L154" s="63">
        <f t="shared" si="139"/>
        <v>2224.3619047619045</v>
      </c>
      <c r="M154" s="63">
        <f t="shared" si="126"/>
        <v>2065.6380952380955</v>
      </c>
      <c r="N154" s="63"/>
      <c r="O154" s="63"/>
      <c r="P154" s="63"/>
      <c r="Q154" s="63"/>
    </row>
    <row r="155" spans="1:17" s="70" customFormat="1" ht="12.75" x14ac:dyDescent="0.2">
      <c r="A155" s="64">
        <v>44</v>
      </c>
      <c r="B155" s="64">
        <v>32</v>
      </c>
      <c r="C155" s="65" t="s">
        <v>229</v>
      </c>
      <c r="D155" s="66">
        <f t="shared" ref="D155:L155" si="140">SUM(D156)</f>
        <v>5000</v>
      </c>
      <c r="E155" s="66">
        <f t="shared" si="140"/>
        <v>-710</v>
      </c>
      <c r="F155" s="66">
        <f t="shared" si="140"/>
        <v>4290</v>
      </c>
      <c r="G155" s="66">
        <f t="shared" si="140"/>
        <v>0</v>
      </c>
      <c r="H155" s="66">
        <f t="shared" si="140"/>
        <v>4290</v>
      </c>
      <c r="I155" s="66">
        <f t="shared" si="140"/>
        <v>0</v>
      </c>
      <c r="J155" s="66">
        <f t="shared" si="140"/>
        <v>4290</v>
      </c>
      <c r="K155" s="150"/>
      <c r="L155" s="66">
        <f t="shared" si="140"/>
        <v>2224.3619047619045</v>
      </c>
      <c r="M155" s="66">
        <f t="shared" si="126"/>
        <v>2065.6380952380955</v>
      </c>
      <c r="N155" s="66"/>
      <c r="O155" s="66"/>
      <c r="P155" s="66"/>
      <c r="Q155" s="66"/>
    </row>
    <row r="156" spans="1:17" s="70" customFormat="1" ht="12.75" x14ac:dyDescent="0.2">
      <c r="A156" s="71">
        <v>44</v>
      </c>
      <c r="B156" s="71">
        <v>322</v>
      </c>
      <c r="C156" s="72" t="s">
        <v>231</v>
      </c>
      <c r="D156" s="69">
        <f>SUM(KONSOLIDIRANI!D232)</f>
        <v>5000</v>
      </c>
      <c r="E156" s="69">
        <f>SUM(KONSOLIDIRANI!E232)</f>
        <v>-710</v>
      </c>
      <c r="F156" s="69">
        <f>SUM(KONSOLIDIRANI!F232)</f>
        <v>4290</v>
      </c>
      <c r="G156" s="73">
        <f>SUM(KONSOLIDIRANI!G232)</f>
        <v>0</v>
      </c>
      <c r="H156" s="73">
        <f>SUM(KONSOLIDIRANI!H232)</f>
        <v>4290</v>
      </c>
      <c r="I156" s="73">
        <f>SUM(KONSOLIDIRANI!I232)</f>
        <v>0</v>
      </c>
      <c r="J156" s="73">
        <f>SUM(KONSOLIDIRANI!J232)</f>
        <v>4290</v>
      </c>
      <c r="K156" s="77"/>
      <c r="L156" s="73">
        <f>SUM(KONSOLIDIRANI!L232)</f>
        <v>2224.3619047619045</v>
      </c>
      <c r="M156" s="73">
        <f t="shared" si="126"/>
        <v>2065.6380952380955</v>
      </c>
      <c r="N156" s="73"/>
      <c r="O156" s="73"/>
      <c r="P156" s="73"/>
      <c r="Q156" s="73"/>
    </row>
    <row r="157" spans="1:17" s="70" customFormat="1" ht="12.75" x14ac:dyDescent="0.2">
      <c r="A157" s="75">
        <v>42</v>
      </c>
      <c r="B157" s="71">
        <v>323</v>
      </c>
      <c r="C157" s="72" t="s">
        <v>231</v>
      </c>
      <c r="D157" s="162">
        <f>+KONSOLIDIRANI!D233</f>
        <v>250</v>
      </c>
      <c r="E157" s="162">
        <f>+KONSOLIDIRANI!E233</f>
        <v>0</v>
      </c>
      <c r="F157" s="162">
        <f>+KONSOLIDIRANI!F233</f>
        <v>250</v>
      </c>
      <c r="G157" s="77">
        <f>+KONSOLIDIRANI!G233</f>
        <v>0</v>
      </c>
      <c r="H157" s="77">
        <f>+KONSOLIDIRANI!H233</f>
        <v>250</v>
      </c>
      <c r="I157" s="77">
        <f>+KONSOLIDIRANI!I233</f>
        <v>0</v>
      </c>
      <c r="J157" s="77">
        <f>+KONSOLIDIRANI!J233</f>
        <v>250</v>
      </c>
      <c r="K157" s="77"/>
      <c r="L157" s="162">
        <f>+KONSOLIDIRANI!L233</f>
        <v>111.21809523809543</v>
      </c>
      <c r="M157" s="162">
        <f t="shared" si="126"/>
        <v>138.78190476190457</v>
      </c>
      <c r="N157" s="77"/>
      <c r="O157" s="77"/>
      <c r="P157" s="77"/>
      <c r="Q157" s="77"/>
    </row>
    <row r="158" spans="1:17" s="70" customFormat="1" ht="12.75" x14ac:dyDescent="0.2">
      <c r="A158" s="58">
        <v>805701</v>
      </c>
      <c r="B158" s="58">
        <v>805701</v>
      </c>
      <c r="C158" s="59" t="s">
        <v>241</v>
      </c>
      <c r="D158" s="60">
        <f t="shared" ref="D158:L159" si="141">+D159</f>
        <v>0</v>
      </c>
      <c r="E158" s="60">
        <f t="shared" si="141"/>
        <v>0</v>
      </c>
      <c r="F158" s="60">
        <f t="shared" si="141"/>
        <v>0</v>
      </c>
      <c r="G158" s="60">
        <f t="shared" si="141"/>
        <v>0</v>
      </c>
      <c r="H158" s="60">
        <f t="shared" si="141"/>
        <v>0</v>
      </c>
      <c r="I158" s="60">
        <f t="shared" si="141"/>
        <v>0</v>
      </c>
      <c r="J158" s="60">
        <f t="shared" si="141"/>
        <v>0</v>
      </c>
      <c r="K158" s="150"/>
      <c r="L158" s="60">
        <f t="shared" si="141"/>
        <v>0</v>
      </c>
      <c r="M158" s="60">
        <f t="shared" si="126"/>
        <v>0</v>
      </c>
      <c r="N158" s="60"/>
      <c r="O158" s="60"/>
      <c r="P158" s="60"/>
      <c r="Q158" s="60"/>
    </row>
    <row r="159" spans="1:17" s="53" customFormat="1" ht="12.75" x14ac:dyDescent="0.2">
      <c r="A159" s="64">
        <v>31</v>
      </c>
      <c r="B159" s="64">
        <v>4</v>
      </c>
      <c r="C159" s="65" t="s">
        <v>237</v>
      </c>
      <c r="D159" s="66">
        <f t="shared" si="141"/>
        <v>0</v>
      </c>
      <c r="E159" s="66">
        <f t="shared" si="141"/>
        <v>0</v>
      </c>
      <c r="F159" s="66">
        <f t="shared" si="141"/>
        <v>0</v>
      </c>
      <c r="G159" s="66">
        <f t="shared" si="141"/>
        <v>0</v>
      </c>
      <c r="H159" s="66">
        <f t="shared" si="141"/>
        <v>0</v>
      </c>
      <c r="I159" s="66">
        <f t="shared" si="141"/>
        <v>0</v>
      </c>
      <c r="J159" s="66">
        <f t="shared" si="141"/>
        <v>0</v>
      </c>
      <c r="K159" s="150"/>
      <c r="L159" s="66">
        <f t="shared" si="141"/>
        <v>0</v>
      </c>
      <c r="M159" s="66">
        <f t="shared" si="126"/>
        <v>0</v>
      </c>
      <c r="N159" s="66"/>
      <c r="O159" s="66"/>
      <c r="P159" s="66"/>
      <c r="Q159" s="66"/>
    </row>
    <row r="160" spans="1:17" s="70" customFormat="1" ht="25.5" x14ac:dyDescent="0.2">
      <c r="A160" s="64">
        <v>31</v>
      </c>
      <c r="B160" s="64">
        <v>42</v>
      </c>
      <c r="C160" s="65" t="s">
        <v>238</v>
      </c>
      <c r="D160" s="66">
        <f t="shared" ref="D160:F160" si="142">SUM(D161:D163)</f>
        <v>0</v>
      </c>
      <c r="E160" s="66">
        <f t="shared" si="142"/>
        <v>0</v>
      </c>
      <c r="F160" s="66">
        <f t="shared" si="142"/>
        <v>0</v>
      </c>
      <c r="G160" s="66">
        <f t="shared" ref="G160:J160" si="143">SUM(G161:G163)</f>
        <v>0</v>
      </c>
      <c r="H160" s="66">
        <f t="shared" si="143"/>
        <v>0</v>
      </c>
      <c r="I160" s="66">
        <f t="shared" si="143"/>
        <v>0</v>
      </c>
      <c r="J160" s="66">
        <f t="shared" si="143"/>
        <v>0</v>
      </c>
      <c r="K160" s="150"/>
      <c r="L160" s="66">
        <f t="shared" ref="L160" si="144">SUM(L161:L163)</f>
        <v>0</v>
      </c>
      <c r="M160" s="66">
        <f t="shared" si="126"/>
        <v>0</v>
      </c>
      <c r="N160" s="66"/>
      <c r="O160" s="66"/>
      <c r="P160" s="66"/>
      <c r="Q160" s="66"/>
    </row>
    <row r="161" spans="1:19" s="70" customFormat="1" ht="12.75" x14ac:dyDescent="0.2">
      <c r="A161" s="64">
        <v>31</v>
      </c>
      <c r="B161" s="67">
        <v>421</v>
      </c>
      <c r="C161" s="68" t="s">
        <v>242</v>
      </c>
      <c r="D161" s="69">
        <v>0</v>
      </c>
      <c r="E161" s="69">
        <v>0</v>
      </c>
      <c r="F161" s="69">
        <v>0</v>
      </c>
      <c r="G161" s="69">
        <v>0</v>
      </c>
      <c r="H161" s="69">
        <v>0</v>
      </c>
      <c r="I161" s="69">
        <v>0</v>
      </c>
      <c r="J161" s="69">
        <v>0</v>
      </c>
      <c r="K161" s="77"/>
      <c r="L161" s="69">
        <v>0</v>
      </c>
      <c r="M161" s="69">
        <f t="shared" si="126"/>
        <v>0</v>
      </c>
      <c r="N161" s="69"/>
      <c r="O161" s="69"/>
      <c r="P161" s="69"/>
      <c r="Q161" s="69"/>
    </row>
    <row r="162" spans="1:19" s="70" customFormat="1" ht="12.75" x14ac:dyDescent="0.2">
      <c r="A162" s="64">
        <v>31</v>
      </c>
      <c r="B162" s="67">
        <v>422</v>
      </c>
      <c r="C162" s="68" t="s">
        <v>239</v>
      </c>
      <c r="D162" s="69">
        <f>SUM(KONSOLIDIRANI!D236)</f>
        <v>0</v>
      </c>
      <c r="E162" s="69">
        <f>SUM(KONSOLIDIRANI!E236)</f>
        <v>0</v>
      </c>
      <c r="F162" s="69">
        <f>SUM(KONSOLIDIRANI!F236)</f>
        <v>0</v>
      </c>
      <c r="G162" s="69">
        <f>SUM(KONSOLIDIRANI!G236)</f>
        <v>0</v>
      </c>
      <c r="H162" s="69">
        <f>SUM(KONSOLIDIRANI!H236)</f>
        <v>0</v>
      </c>
      <c r="I162" s="69">
        <f>SUM(KONSOLIDIRANI!I236)</f>
        <v>0</v>
      </c>
      <c r="J162" s="69">
        <f>SUM(KONSOLIDIRANI!J236)</f>
        <v>0</v>
      </c>
      <c r="K162" s="77"/>
      <c r="L162" s="69">
        <f>SUM(KONSOLIDIRANI!L236)</f>
        <v>0</v>
      </c>
      <c r="M162" s="69">
        <f t="shared" si="126"/>
        <v>0</v>
      </c>
      <c r="N162" s="69"/>
      <c r="O162" s="69"/>
      <c r="P162" s="69"/>
      <c r="Q162" s="69"/>
    </row>
    <row r="163" spans="1:19" s="70" customFormat="1" ht="12.75" x14ac:dyDescent="0.2">
      <c r="A163" s="64">
        <v>31</v>
      </c>
      <c r="B163" s="67">
        <v>424</v>
      </c>
      <c r="C163" s="68" t="s">
        <v>117</v>
      </c>
      <c r="D163" s="69">
        <v>0</v>
      </c>
      <c r="E163" s="69">
        <v>0</v>
      </c>
      <c r="F163" s="69">
        <v>0</v>
      </c>
      <c r="G163" s="69">
        <v>0</v>
      </c>
      <c r="H163" s="69">
        <v>0</v>
      </c>
      <c r="I163" s="69">
        <v>0</v>
      </c>
      <c r="J163" s="69">
        <v>0</v>
      </c>
      <c r="K163" s="77"/>
      <c r="L163" s="69">
        <v>0</v>
      </c>
      <c r="M163" s="69">
        <f t="shared" si="126"/>
        <v>0</v>
      </c>
      <c r="N163" s="69"/>
      <c r="O163" s="69"/>
      <c r="P163" s="69"/>
      <c r="Q163" s="69"/>
    </row>
    <row r="164" spans="1:19" s="70" customFormat="1" ht="12.75" x14ac:dyDescent="0.2">
      <c r="A164" s="58">
        <v>805701</v>
      </c>
      <c r="B164" s="58">
        <v>805701</v>
      </c>
      <c r="C164" s="59" t="s">
        <v>241</v>
      </c>
      <c r="D164" s="60">
        <f t="shared" ref="D164:L165" si="145">+D165</f>
        <v>600</v>
      </c>
      <c r="E164" s="60">
        <f t="shared" si="145"/>
        <v>601</v>
      </c>
      <c r="F164" s="60">
        <f t="shared" si="145"/>
        <v>1201</v>
      </c>
      <c r="G164" s="60">
        <f t="shared" si="145"/>
        <v>0</v>
      </c>
      <c r="H164" s="60">
        <f t="shared" si="145"/>
        <v>1201</v>
      </c>
      <c r="I164" s="60">
        <f t="shared" si="145"/>
        <v>0</v>
      </c>
      <c r="J164" s="60">
        <f t="shared" si="145"/>
        <v>1201</v>
      </c>
      <c r="K164" s="150"/>
      <c r="L164" s="60">
        <f t="shared" si="145"/>
        <v>0</v>
      </c>
      <c r="M164" s="60">
        <f t="shared" si="126"/>
        <v>1201</v>
      </c>
      <c r="N164" s="60"/>
      <c r="O164" s="60"/>
      <c r="P164" s="60"/>
      <c r="Q164" s="60"/>
    </row>
    <row r="165" spans="1:19" s="53" customFormat="1" ht="12.75" x14ac:dyDescent="0.2">
      <c r="A165" s="64">
        <v>25</v>
      </c>
      <c r="B165" s="64">
        <v>4</v>
      </c>
      <c r="C165" s="65" t="s">
        <v>237</v>
      </c>
      <c r="D165" s="66">
        <f t="shared" si="145"/>
        <v>600</v>
      </c>
      <c r="E165" s="66">
        <f t="shared" si="145"/>
        <v>601</v>
      </c>
      <c r="F165" s="66">
        <f t="shared" si="145"/>
        <v>1201</v>
      </c>
      <c r="G165" s="66">
        <f t="shared" si="145"/>
        <v>0</v>
      </c>
      <c r="H165" s="66">
        <f t="shared" si="145"/>
        <v>1201</v>
      </c>
      <c r="I165" s="66">
        <f t="shared" si="145"/>
        <v>0</v>
      </c>
      <c r="J165" s="66">
        <f t="shared" si="145"/>
        <v>1201</v>
      </c>
      <c r="K165" s="150"/>
      <c r="L165" s="66">
        <f t="shared" si="145"/>
        <v>0</v>
      </c>
      <c r="M165" s="66">
        <f t="shared" si="126"/>
        <v>1201</v>
      </c>
      <c r="N165" s="66"/>
      <c r="O165" s="66"/>
      <c r="P165" s="66"/>
      <c r="Q165" s="66"/>
    </row>
    <row r="166" spans="1:19" s="70" customFormat="1" ht="25.5" x14ac:dyDescent="0.2">
      <c r="A166" s="64">
        <v>25</v>
      </c>
      <c r="B166" s="64">
        <v>42</v>
      </c>
      <c r="C166" s="65" t="s">
        <v>238</v>
      </c>
      <c r="D166" s="66">
        <f t="shared" ref="D166:F166" si="146">SUM(D167:D169)</f>
        <v>600</v>
      </c>
      <c r="E166" s="66">
        <f t="shared" si="146"/>
        <v>601</v>
      </c>
      <c r="F166" s="66">
        <f t="shared" si="146"/>
        <v>1201</v>
      </c>
      <c r="G166" s="66">
        <f t="shared" ref="G166:J166" si="147">SUM(G167:G169)</f>
        <v>0</v>
      </c>
      <c r="H166" s="66">
        <f t="shared" si="147"/>
        <v>1201</v>
      </c>
      <c r="I166" s="66">
        <f t="shared" si="147"/>
        <v>0</v>
      </c>
      <c r="J166" s="66">
        <f t="shared" si="147"/>
        <v>1201</v>
      </c>
      <c r="K166" s="150"/>
      <c r="L166" s="66">
        <f t="shared" ref="L166" si="148">SUM(L167:L169)</f>
        <v>0</v>
      </c>
      <c r="M166" s="66">
        <f t="shared" si="126"/>
        <v>1201</v>
      </c>
      <c r="N166" s="66"/>
      <c r="O166" s="66"/>
      <c r="P166" s="66"/>
      <c r="Q166" s="66"/>
    </row>
    <row r="167" spans="1:19" s="70" customFormat="1" ht="12.75" x14ac:dyDescent="0.2">
      <c r="A167" s="67">
        <v>25</v>
      </c>
      <c r="B167" s="67">
        <v>421</v>
      </c>
      <c r="C167" s="68" t="s">
        <v>242</v>
      </c>
      <c r="D167" s="69"/>
      <c r="E167" s="69"/>
      <c r="F167" s="69"/>
      <c r="G167" s="69"/>
      <c r="H167" s="69"/>
      <c r="I167" s="69"/>
      <c r="J167" s="69"/>
      <c r="K167" s="77"/>
      <c r="L167" s="69">
        <v>0</v>
      </c>
      <c r="M167" s="69">
        <f t="shared" si="126"/>
        <v>0</v>
      </c>
      <c r="N167" s="69"/>
      <c r="O167" s="69"/>
      <c r="P167" s="69"/>
      <c r="Q167" s="69"/>
    </row>
    <row r="168" spans="1:19" s="70" customFormat="1" ht="12.75" x14ac:dyDescent="0.2">
      <c r="A168" s="67">
        <v>25</v>
      </c>
      <c r="B168" s="67">
        <v>422</v>
      </c>
      <c r="C168" s="68" t="s">
        <v>239</v>
      </c>
      <c r="D168" s="69">
        <f>+KONSOLIDIRANI!D239+KONSOLIDIRANI!D240</f>
        <v>0</v>
      </c>
      <c r="E168" s="69">
        <f>+KONSOLIDIRANI!E239+KONSOLIDIRANI!E240</f>
        <v>0</v>
      </c>
      <c r="F168" s="69">
        <f>+KONSOLIDIRANI!F239+KONSOLIDIRANI!F240</f>
        <v>0</v>
      </c>
      <c r="G168" s="69">
        <f>+KONSOLIDIRANI!G239+KONSOLIDIRANI!G240</f>
        <v>0</v>
      </c>
      <c r="H168" s="69">
        <f>+KONSOLIDIRANI!H239+KONSOLIDIRANI!H240</f>
        <v>0</v>
      </c>
      <c r="I168" s="69">
        <f>+KONSOLIDIRANI!I239+KONSOLIDIRANI!I240</f>
        <v>0</v>
      </c>
      <c r="J168" s="69">
        <f>+KONSOLIDIRANI!J239+KONSOLIDIRANI!J240</f>
        <v>0</v>
      </c>
      <c r="K168" s="77"/>
      <c r="L168" s="69">
        <f>+KONSOLIDIRANI!L239+KONSOLIDIRANI!L240</f>
        <v>0</v>
      </c>
      <c r="M168" s="69">
        <f t="shared" si="126"/>
        <v>0</v>
      </c>
      <c r="N168" s="69"/>
      <c r="O168" s="69"/>
      <c r="P168" s="69"/>
      <c r="Q168" s="69"/>
    </row>
    <row r="169" spans="1:19" s="70" customFormat="1" ht="13.5" thickBot="1" x14ac:dyDescent="0.25">
      <c r="A169" s="79">
        <v>25</v>
      </c>
      <c r="B169" s="79">
        <v>424</v>
      </c>
      <c r="C169" s="80" t="s">
        <v>117</v>
      </c>
      <c r="D169" s="81">
        <f>+KONSOLIDIRANI!D241</f>
        <v>600</v>
      </c>
      <c r="E169" s="81">
        <f>+KONSOLIDIRANI!E241</f>
        <v>601</v>
      </c>
      <c r="F169" s="81">
        <f>+KONSOLIDIRANI!F241</f>
        <v>1201</v>
      </c>
      <c r="G169" s="81">
        <f>+KONSOLIDIRANI!G241</f>
        <v>0</v>
      </c>
      <c r="H169" s="81">
        <f>+KONSOLIDIRANI!H241</f>
        <v>1201</v>
      </c>
      <c r="I169" s="81">
        <f>+KONSOLIDIRANI!I241</f>
        <v>0</v>
      </c>
      <c r="J169" s="81">
        <f>+KONSOLIDIRANI!J241</f>
        <v>1201</v>
      </c>
      <c r="K169" s="77"/>
      <c r="L169" s="81">
        <f>+KONSOLIDIRANI!L241</f>
        <v>0</v>
      </c>
      <c r="M169" s="81">
        <f t="shared" si="126"/>
        <v>1201</v>
      </c>
      <c r="N169" s="81"/>
      <c r="O169" s="81"/>
      <c r="P169" s="81"/>
      <c r="Q169" s="81"/>
    </row>
    <row r="170" spans="1:19" s="70" customFormat="1" ht="12.75" x14ac:dyDescent="0.2">
      <c r="A170" s="58"/>
      <c r="B170" s="58"/>
      <c r="C170" s="59" t="s">
        <v>243</v>
      </c>
      <c r="D170" s="60"/>
      <c r="E170" s="60"/>
      <c r="F170" s="60"/>
      <c r="G170" s="60"/>
      <c r="H170" s="60"/>
      <c r="I170" s="60"/>
      <c r="J170" s="60"/>
      <c r="K170" s="150"/>
      <c r="L170" s="60"/>
      <c r="M170" s="60"/>
      <c r="N170" s="60"/>
      <c r="O170" s="60"/>
      <c r="P170" s="60"/>
      <c r="Q170" s="60"/>
    </row>
    <row r="171" spans="1:19" s="82" customFormat="1" x14ac:dyDescent="0.25">
      <c r="A171"/>
      <c r="B171"/>
      <c r="C171"/>
      <c r="D171" s="1"/>
      <c r="E171" s="1"/>
      <c r="F171" s="1"/>
      <c r="G171" s="1"/>
      <c r="H171" s="1"/>
      <c r="I171" s="1"/>
      <c r="J171" s="1"/>
      <c r="K171" s="154"/>
      <c r="L171" s="1"/>
      <c r="M171" s="1"/>
      <c r="N171" s="1"/>
      <c r="O171" s="1"/>
      <c r="P171" s="1"/>
      <c r="Q171" s="1"/>
      <c r="R171" s="96"/>
    </row>
    <row r="172" spans="1:19" x14ac:dyDescent="0.25">
      <c r="F172" s="1"/>
      <c r="H172" s="1"/>
      <c r="J172" s="1"/>
      <c r="K172" s="154"/>
      <c r="P172" s="1"/>
      <c r="Q172" s="1"/>
      <c r="R172" s="1"/>
    </row>
    <row r="173" spans="1:19" x14ac:dyDescent="0.25">
      <c r="F173" s="1"/>
      <c r="H173" s="1"/>
      <c r="J173" s="1"/>
      <c r="K173" s="154"/>
      <c r="P173" s="1"/>
      <c r="Q173" s="1"/>
      <c r="R173" s="1"/>
    </row>
    <row r="174" spans="1:19" x14ac:dyDescent="0.25">
      <c r="C174" s="2" t="s">
        <v>129</v>
      </c>
      <c r="D174" s="1">
        <f t="shared" ref="D174:J174" si="149">+D31+D75+D109+D113+D124</f>
        <v>407320</v>
      </c>
      <c r="E174" s="1">
        <f t="shared" si="149"/>
        <v>22680</v>
      </c>
      <c r="F174" s="1">
        <f t="shared" si="149"/>
        <v>430000</v>
      </c>
      <c r="G174" s="1">
        <f t="shared" si="149"/>
        <v>0</v>
      </c>
      <c r="H174" s="1">
        <f t="shared" si="149"/>
        <v>430000</v>
      </c>
      <c r="I174" s="1">
        <f t="shared" si="149"/>
        <v>0</v>
      </c>
      <c r="J174" s="1">
        <f t="shared" si="149"/>
        <v>430000</v>
      </c>
      <c r="K174" s="154"/>
      <c r="L174" s="1">
        <f>+L31+L75+L109+L113+L124</f>
        <v>96934.950000000012</v>
      </c>
      <c r="M174" s="1">
        <f>+L174-KONSOLIDIRANI!L246</f>
        <v>0</v>
      </c>
      <c r="P174" s="1"/>
      <c r="Q174" s="1"/>
      <c r="R174" s="1"/>
      <c r="S174" s="1"/>
    </row>
    <row r="175" spans="1:19" x14ac:dyDescent="0.25">
      <c r="C175" s="2" t="s">
        <v>270</v>
      </c>
      <c r="D175" s="1">
        <f t="shared" ref="D175:F175" si="150">+D140</f>
        <v>0</v>
      </c>
      <c r="E175" s="1">
        <f t="shared" si="150"/>
        <v>0</v>
      </c>
      <c r="F175" s="1">
        <f t="shared" si="150"/>
        <v>0</v>
      </c>
      <c r="G175" s="1">
        <f t="shared" ref="G175:J175" si="151">+G140</f>
        <v>0</v>
      </c>
      <c r="H175" s="1">
        <f t="shared" si="151"/>
        <v>0</v>
      </c>
      <c r="I175" s="1">
        <f t="shared" si="151"/>
        <v>0</v>
      </c>
      <c r="J175" s="1">
        <f t="shared" si="151"/>
        <v>0</v>
      </c>
      <c r="K175" s="154"/>
      <c r="L175" s="1">
        <f t="shared" ref="L175" si="152">+L140</f>
        <v>0</v>
      </c>
      <c r="M175" s="1">
        <f>+L175-KONSOLIDIRANI!L247</f>
        <v>0</v>
      </c>
      <c r="P175" s="1"/>
      <c r="Q175" s="1"/>
      <c r="R175" s="1"/>
    </row>
    <row r="176" spans="1:19" x14ac:dyDescent="0.25">
      <c r="C176" s="2" t="s">
        <v>130</v>
      </c>
      <c r="D176" s="1">
        <f t="shared" ref="D176:J176" si="153">+D3+D158</f>
        <v>147000</v>
      </c>
      <c r="E176" s="1">
        <f t="shared" si="153"/>
        <v>10000</v>
      </c>
      <c r="F176" s="1">
        <f t="shared" si="153"/>
        <v>157000</v>
      </c>
      <c r="G176" s="1">
        <f t="shared" si="153"/>
        <v>0</v>
      </c>
      <c r="H176" s="1">
        <f t="shared" si="153"/>
        <v>157000</v>
      </c>
      <c r="I176" s="1">
        <f t="shared" si="153"/>
        <v>0</v>
      </c>
      <c r="J176" s="1">
        <f t="shared" si="153"/>
        <v>157000</v>
      </c>
      <c r="K176" s="154"/>
      <c r="L176" s="1">
        <f>+L3+L158</f>
        <v>38418.730000000003</v>
      </c>
      <c r="M176" s="1">
        <f>+L176-KONSOLIDIRANI!L248</f>
        <v>0</v>
      </c>
      <c r="P176" s="1"/>
      <c r="Q176" s="1"/>
      <c r="R176" s="1"/>
    </row>
    <row r="177" spans="3:18" x14ac:dyDescent="0.25">
      <c r="C177" s="2" t="s">
        <v>197</v>
      </c>
      <c r="D177" s="1">
        <f>+D157</f>
        <v>250</v>
      </c>
      <c r="E177" s="1">
        <f t="shared" ref="E177:F177" si="154">+E157</f>
        <v>0</v>
      </c>
      <c r="F177" s="1">
        <f t="shared" si="154"/>
        <v>250</v>
      </c>
      <c r="G177" s="1">
        <f t="shared" ref="G177:J177" si="155">+G157</f>
        <v>0</v>
      </c>
      <c r="H177" s="1">
        <f t="shared" si="155"/>
        <v>250</v>
      </c>
      <c r="I177" s="1">
        <f t="shared" si="155"/>
        <v>0</v>
      </c>
      <c r="J177" s="1">
        <f t="shared" si="155"/>
        <v>250</v>
      </c>
      <c r="K177" s="154"/>
      <c r="L177" s="1">
        <f>+L157</f>
        <v>111.21809523809543</v>
      </c>
      <c r="M177" s="1">
        <f>+L177-KONSOLIDIRANI!L249</f>
        <v>0</v>
      </c>
      <c r="P177" s="1"/>
      <c r="Q177" s="1"/>
      <c r="R177" s="1"/>
    </row>
    <row r="178" spans="3:18" x14ac:dyDescent="0.25">
      <c r="C178" s="2" t="s">
        <v>131</v>
      </c>
      <c r="D178" s="1">
        <f>+D154+D132</f>
        <v>72400</v>
      </c>
      <c r="E178" s="1">
        <f t="shared" ref="E178:F178" si="156">+E154+E132</f>
        <v>-16392</v>
      </c>
      <c r="F178" s="1">
        <f t="shared" si="156"/>
        <v>56008</v>
      </c>
      <c r="G178" s="1">
        <f t="shared" ref="G178:J178" si="157">+G154+G132</f>
        <v>0</v>
      </c>
      <c r="H178" s="1">
        <f t="shared" si="157"/>
        <v>56008</v>
      </c>
      <c r="I178" s="1">
        <f t="shared" si="157"/>
        <v>0</v>
      </c>
      <c r="J178" s="1">
        <f t="shared" si="157"/>
        <v>56008</v>
      </c>
      <c r="K178" s="154"/>
      <c r="L178" s="1">
        <f>+L154+L132</f>
        <v>35710.971904761907</v>
      </c>
      <c r="M178" s="1">
        <f>+L178-KONSOLIDIRANI!L250</f>
        <v>0</v>
      </c>
      <c r="P178" s="1"/>
      <c r="Q178" s="1"/>
      <c r="R178" s="1"/>
    </row>
    <row r="179" spans="3:18" x14ac:dyDescent="0.25">
      <c r="C179" s="2" t="s">
        <v>132</v>
      </c>
      <c r="D179" s="1">
        <f t="shared" ref="D179:J179" si="158">+D17</f>
        <v>2300000</v>
      </c>
      <c r="E179" s="1">
        <f t="shared" si="158"/>
        <v>445000</v>
      </c>
      <c r="F179" s="1">
        <f t="shared" si="158"/>
        <v>2745000</v>
      </c>
      <c r="G179" s="1">
        <f t="shared" si="158"/>
        <v>0</v>
      </c>
      <c r="H179" s="1">
        <f t="shared" si="158"/>
        <v>2745000</v>
      </c>
      <c r="I179" s="1">
        <f t="shared" si="158"/>
        <v>0</v>
      </c>
      <c r="J179" s="1">
        <f t="shared" si="158"/>
        <v>2745000</v>
      </c>
      <c r="K179" s="154"/>
      <c r="L179" s="1">
        <f>+L17</f>
        <v>741428.58000000007</v>
      </c>
      <c r="M179" s="1">
        <f>+L179-KONSOLIDIRANI!L251</f>
        <v>0</v>
      </c>
      <c r="P179" s="1"/>
      <c r="Q179" s="1"/>
      <c r="R179" s="1"/>
    </row>
    <row r="180" spans="3:18" x14ac:dyDescent="0.25">
      <c r="C180" s="2" t="s">
        <v>133</v>
      </c>
      <c r="D180" s="1">
        <f t="shared" ref="D180:F180" si="159">+D164</f>
        <v>600</v>
      </c>
      <c r="E180" s="1">
        <f t="shared" si="159"/>
        <v>601</v>
      </c>
      <c r="F180" s="1">
        <f t="shared" si="159"/>
        <v>1201</v>
      </c>
      <c r="G180" s="1">
        <f t="shared" ref="G180:J180" si="160">+G164</f>
        <v>0</v>
      </c>
      <c r="H180" s="1">
        <f t="shared" si="160"/>
        <v>1201</v>
      </c>
      <c r="I180" s="1">
        <f t="shared" si="160"/>
        <v>0</v>
      </c>
      <c r="J180" s="1">
        <f t="shared" si="160"/>
        <v>1201</v>
      </c>
      <c r="K180" s="154"/>
      <c r="L180" s="1">
        <f t="shared" ref="L180" si="161">+L164</f>
        <v>0</v>
      </c>
      <c r="M180" s="1">
        <f>+L180-KONSOLIDIRANI!L252</f>
        <v>0</v>
      </c>
      <c r="P180" s="1"/>
      <c r="Q180" s="1"/>
      <c r="R180" s="1"/>
    </row>
    <row r="181" spans="3:18" x14ac:dyDescent="0.25">
      <c r="C181" s="2" t="s">
        <v>134</v>
      </c>
      <c r="D181" s="1">
        <f t="shared" ref="D181:J181" si="162">+D40+D68+D88+D148+D144</f>
        <v>261750</v>
      </c>
      <c r="E181" s="1">
        <f t="shared" si="162"/>
        <v>33447</v>
      </c>
      <c r="F181" s="1">
        <f t="shared" si="162"/>
        <v>295197</v>
      </c>
      <c r="G181" s="1">
        <f t="shared" si="162"/>
        <v>0</v>
      </c>
      <c r="H181" s="1">
        <f t="shared" si="162"/>
        <v>295197</v>
      </c>
      <c r="I181" s="1">
        <f t="shared" si="162"/>
        <v>0</v>
      </c>
      <c r="J181" s="1">
        <f t="shared" si="162"/>
        <v>295197</v>
      </c>
      <c r="K181" s="154"/>
      <c r="L181" s="1">
        <f>+L40+L68+L88+L148+L144</f>
        <v>72253.450000000012</v>
      </c>
      <c r="M181" s="1">
        <f>+L181-KONSOLIDIRANI!L253</f>
        <v>0</v>
      </c>
      <c r="R181" s="1"/>
    </row>
    <row r="182" spans="3:18" x14ac:dyDescent="0.25">
      <c r="C182" s="2" t="s">
        <v>187</v>
      </c>
      <c r="D182" s="1">
        <f t="shared" ref="D182:J182" si="163">+D102+D55</f>
        <v>0</v>
      </c>
      <c r="E182" s="1">
        <f t="shared" si="163"/>
        <v>16972</v>
      </c>
      <c r="F182" s="1">
        <f t="shared" si="163"/>
        <v>16972</v>
      </c>
      <c r="G182" s="1">
        <f t="shared" si="163"/>
        <v>0</v>
      </c>
      <c r="H182" s="1">
        <f t="shared" si="163"/>
        <v>4081</v>
      </c>
      <c r="I182" s="1">
        <f t="shared" si="163"/>
        <v>0</v>
      </c>
      <c r="J182" s="1">
        <f t="shared" si="163"/>
        <v>4081</v>
      </c>
      <c r="K182" s="154"/>
      <c r="L182" s="1">
        <f>+L102+L55</f>
        <v>6446.0700000000006</v>
      </c>
      <c r="M182" s="1">
        <f>+L182-KONSOLIDIRANI!L254</f>
        <v>0</v>
      </c>
      <c r="R182" s="1"/>
    </row>
    <row r="183" spans="3:18" x14ac:dyDescent="0.25">
      <c r="D183" s="1">
        <f t="shared" ref="D183:F183" si="164">SUM(D174:D182)</f>
        <v>3189320</v>
      </c>
      <c r="E183" s="1">
        <f t="shared" si="164"/>
        <v>512308</v>
      </c>
      <c r="F183" s="1">
        <f t="shared" si="164"/>
        <v>3701628</v>
      </c>
      <c r="G183" s="1">
        <f t="shared" ref="G183:J183" si="165">SUM(G174:G182)</f>
        <v>0</v>
      </c>
      <c r="H183" s="1">
        <f t="shared" si="165"/>
        <v>3688737</v>
      </c>
      <c r="I183" s="1">
        <f t="shared" si="165"/>
        <v>0</v>
      </c>
      <c r="J183" s="1">
        <f t="shared" si="165"/>
        <v>3688737</v>
      </c>
      <c r="K183" s="154"/>
      <c r="L183" s="1">
        <f t="shared" ref="L183" si="166">SUM(L174:L182)</f>
        <v>991303.97000000009</v>
      </c>
      <c r="M183" s="1">
        <f>+L183-KONSOLIDIRANI!L255</f>
        <v>0</v>
      </c>
    </row>
    <row r="184" spans="3:18" x14ac:dyDescent="0.25">
      <c r="D184" s="1">
        <f t="shared" ref="D184:J184" si="167">+D183-D2</f>
        <v>0</v>
      </c>
      <c r="E184" s="1">
        <f t="shared" si="167"/>
        <v>0</v>
      </c>
      <c r="F184" s="1">
        <f t="shared" si="167"/>
        <v>0</v>
      </c>
      <c r="G184" s="1">
        <f t="shared" si="167"/>
        <v>0</v>
      </c>
      <c r="H184" s="1">
        <f t="shared" si="167"/>
        <v>0</v>
      </c>
      <c r="I184" s="1">
        <f t="shared" si="167"/>
        <v>0</v>
      </c>
      <c r="J184" s="1">
        <f t="shared" si="167"/>
        <v>0</v>
      </c>
      <c r="K184" s="154"/>
      <c r="L184" s="1">
        <f>+L183-L2</f>
        <v>0</v>
      </c>
    </row>
    <row r="185" spans="3:18" x14ac:dyDescent="0.25">
      <c r="D185" s="1">
        <f>+D183-KONSOLIDIRANI!D255</f>
        <v>0</v>
      </c>
      <c r="E185" s="1">
        <f>+E183-KONSOLIDIRANI!E255</f>
        <v>0</v>
      </c>
      <c r="F185" s="1">
        <f>+F183-KONSOLIDIRANI!F255</f>
        <v>0</v>
      </c>
      <c r="G185" s="1">
        <f>+G183-KONSOLIDIRANI!G255</f>
        <v>0</v>
      </c>
      <c r="H185" s="1">
        <f>+H183-KONSOLIDIRANI!H255</f>
        <v>530</v>
      </c>
      <c r="I185" s="1">
        <f>+I183-KONSOLIDIRANI!I255</f>
        <v>0</v>
      </c>
      <c r="J185" s="1">
        <f>+J183-KONSOLIDIRANI!J255</f>
        <v>530</v>
      </c>
      <c r="K185" s="154"/>
      <c r="L185" s="1">
        <f>+L183-KONSOLIDIRANI!L255</f>
        <v>0</v>
      </c>
    </row>
  </sheetData>
  <autoFilter ref="A1:J170" xr:uid="{592D8E37-F2BC-4644-8A8A-A6BB8514CEC6}"/>
  <printOptions horizontalCentered="1"/>
  <pageMargins left="0.19685039370078741" right="0.19685039370078741" top="0.43307086614173229" bottom="0.39370078740157483" header="0.31496062992125984" footer="0.31496062992125984"/>
  <pageSetup paperSize="9" scale="80" firstPageNumber="2" fitToHeight="0" orientation="portrait" useFirstPageNumber="1" verticalDpi="300" r:id="rId1"/>
  <headerFooter alignWithMargins="0"/>
  <rowBreaks count="2" manualBreakCount="2">
    <brk id="73" max="5" man="1"/>
    <brk id="122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E870B-A46C-4908-A330-868492F8E831}">
  <dimension ref="A1"/>
  <sheetViews>
    <sheetView workbookViewId="0">
      <selection activeCell="G31" sqref="G31"/>
    </sheetView>
  </sheetViews>
  <sheetFormatPr defaultRowHeight="15" x14ac:dyDescent="0.25"/>
  <cols>
    <col min="12" max="13" width="9.1406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Naslovna</vt:lpstr>
      <vt:lpstr>KONSOLIDIRANI</vt:lpstr>
      <vt:lpstr>prorač. </vt:lpstr>
      <vt:lpstr>vanpror.</vt:lpstr>
      <vt:lpstr>vanpror. prihodi</vt:lpstr>
      <vt:lpstr>Sheet1</vt:lpstr>
      <vt:lpstr>PLAN RASHODA I IZDATAKA</vt:lpstr>
      <vt:lpstr>Sheet2</vt:lpstr>
      <vt:lpstr>KONSOLIDIRANI!Print_Area</vt:lpstr>
      <vt:lpstr>Naslovna!Print_Area</vt:lpstr>
      <vt:lpstr>'PLAN RASHODA I IZDATAKA'!Print_Area</vt:lpstr>
      <vt:lpstr>vanpror.!Print_Area</vt:lpstr>
      <vt:lpstr>KONSOLIDIRANI!Print_Titles</vt:lpstr>
      <vt:lpstr>'PLAN RASHODA I IZDATAKA'!Print_Titles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Andrijana Beg</cp:lastModifiedBy>
  <cp:lastPrinted>2024-07-04T11:24:15Z</cp:lastPrinted>
  <dcterms:created xsi:type="dcterms:W3CDTF">2021-08-11T09:31:15Z</dcterms:created>
  <dcterms:modified xsi:type="dcterms:W3CDTF">2024-07-11T07:11:34Z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2.2.0</vt:lpwstr>
  </property>
</Properties>
</file>